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1"/>
  </bookViews>
  <sheets>
    <sheet name="Q_Bewertung_Struktur_D" sheetId="1" r:id="rId1"/>
    <sheet name="Srce_Evaluation_Structure_F" sheetId="2" r:id="rId2"/>
  </sheets>
  <definedNames>
    <definedName name="_xlfn.COUNTIFS" hidden="1">#NAME?</definedName>
    <definedName name="_xlnm.Print_Titles" localSheetId="0">'Q_Bewertung_Struktur_D'!$1:$7</definedName>
    <definedName name="_xlnm.Print_Titles" localSheetId="1">'Srce_Evaluation_Structure_F'!$1:$7</definedName>
    <definedName name="_xlnm.Print_Area" localSheetId="0">'Q_Bewertung_Struktur_D'!$A$1:$W$133</definedName>
    <definedName name="_xlnm.Print_Area" localSheetId="1">'Srce_Evaluation_Structure_F'!$A$1:$W$133</definedName>
  </definedNames>
  <calcPr fullCalcOnLoad="1"/>
</workbook>
</file>

<file path=xl/sharedStrings.xml><?xml version="1.0" encoding="utf-8"?>
<sst xmlns="http://schemas.openxmlformats.org/spreadsheetml/2006/main" count="587" uniqueCount="492">
  <si>
    <t>ID :</t>
  </si>
  <si>
    <t>Datum :</t>
  </si>
  <si>
    <t>keine</t>
  </si>
  <si>
    <t>mittel</t>
  </si>
  <si>
    <t>nein</t>
  </si>
  <si>
    <t>künstlich</t>
  </si>
  <si>
    <t>unbekannt</t>
  </si>
  <si>
    <t>Quellen Protokoll - Struktur</t>
  </si>
  <si>
    <t>Quelle:</t>
  </si>
  <si>
    <t>Koordinaten  (X/Y) :</t>
  </si>
  <si>
    <t>Wanderquelle</t>
  </si>
  <si>
    <t>Sickerquelle</t>
  </si>
  <si>
    <t>Oberhang</t>
  </si>
  <si>
    <t>Mittelhang</t>
  </si>
  <si>
    <t>Tallage</t>
  </si>
  <si>
    <t>Einzelquelle</t>
  </si>
  <si>
    <t>schroff</t>
  </si>
  <si>
    <t>stark</t>
  </si>
  <si>
    <t>mässig</t>
  </si>
  <si>
    <t>schwach</t>
  </si>
  <si>
    <t>N</t>
  </si>
  <si>
    <t>NO</t>
  </si>
  <si>
    <t>O</t>
  </si>
  <si>
    <t>SO</t>
  </si>
  <si>
    <t>S</t>
  </si>
  <si>
    <t>SW</t>
  </si>
  <si>
    <t>W</t>
  </si>
  <si>
    <t>NW</t>
  </si>
  <si>
    <t>Tümpelquelle</t>
  </si>
  <si>
    <t>ganzjährig</t>
  </si>
  <si>
    <t>periodisch</t>
  </si>
  <si>
    <t>temporär</t>
  </si>
  <si>
    <t>mittl. Fliessgesch.</t>
  </si>
  <si>
    <t>sehr schnell</t>
  </si>
  <si>
    <t>schnell</t>
  </si>
  <si>
    <t>langsam</t>
  </si>
  <si>
    <t>stehend</t>
  </si>
  <si>
    <t>Hangfuss</t>
  </si>
  <si>
    <t>Austrittform</t>
  </si>
  <si>
    <t>Hanglage</t>
  </si>
  <si>
    <t>Geländeneignung</t>
  </si>
  <si>
    <t>Abflussrichtung</t>
  </si>
  <si>
    <t>Kanton :</t>
  </si>
  <si>
    <t>Quellschüttung</t>
  </si>
  <si>
    <t>Dist. zur Nachbarquelle (m)</t>
  </si>
  <si>
    <t>Trinkwassernutzung</t>
  </si>
  <si>
    <t>Schutzstatus</t>
  </si>
  <si>
    <t>Kulturhistorische Bedeutung</t>
  </si>
  <si>
    <t>Quelle nicht bewertbar :</t>
  </si>
  <si>
    <t>Q-komplex</t>
  </si>
  <si>
    <t>Bewertung Teil A  :  Beeinträchtigung</t>
  </si>
  <si>
    <t>Einträge/Verbau</t>
  </si>
  <si>
    <t>Fassung</t>
  </si>
  <si>
    <t>Brunnenstube mit Überlauf</t>
  </si>
  <si>
    <t>neu</t>
  </si>
  <si>
    <t>alt</t>
  </si>
  <si>
    <t>verfallen</t>
  </si>
  <si>
    <t>Rohr und Becken</t>
  </si>
  <si>
    <t>nur Rohr/Rinne</t>
  </si>
  <si>
    <t>Wasserentnahme</t>
  </si>
  <si>
    <t>&gt;60%</t>
  </si>
  <si>
    <t>30-59%</t>
  </si>
  <si>
    <t>&lt;30% / unbekannt</t>
  </si>
  <si>
    <t>Verlegung</t>
  </si>
  <si>
    <t>10-100m</t>
  </si>
  <si>
    <t>Aufstau</t>
  </si>
  <si>
    <t>nach &lt;10m</t>
  </si>
  <si>
    <t>nach&gt;=10-49m</t>
  </si>
  <si>
    <t>Nebenschluss</t>
  </si>
  <si>
    <t>kein</t>
  </si>
  <si>
    <t>künstlicher Absturz</t>
  </si>
  <si>
    <t>Gesamtabfluss</t>
  </si>
  <si>
    <t>Teilabfluss</t>
  </si>
  <si>
    <t>gering</t>
  </si>
  <si>
    <t>Holz</t>
  </si>
  <si>
    <t>Steinschüttung</t>
  </si>
  <si>
    <t>wilder Verbau</t>
  </si>
  <si>
    <t>Naturstein</t>
  </si>
  <si>
    <t>Beton</t>
  </si>
  <si>
    <t>Verrohrung</t>
  </si>
  <si>
    <t>Unterhalt/Trittschäden</t>
  </si>
  <si>
    <t>Infrastruktur</t>
  </si>
  <si>
    <t>Ursache :</t>
  </si>
  <si>
    <t>Sonstiges :</t>
  </si>
  <si>
    <t>vollständig</t>
  </si>
  <si>
    <t>teilweise</t>
  </si>
  <si>
    <t>vereinzelt</t>
  </si>
  <si>
    <t>Haus-/ Gewerbemüll</t>
  </si>
  <si>
    <t>Holzabfall</t>
  </si>
  <si>
    <t>Pflanzenabfall</t>
  </si>
  <si>
    <t>Erdaushub/  Bauschutt</t>
  </si>
  <si>
    <t>org. Reste/ Faulschlamm</t>
  </si>
  <si>
    <t>Einleitungen</t>
  </si>
  <si>
    <t>unverdünnt</t>
  </si>
  <si>
    <t>Rohr trocken</t>
  </si>
  <si>
    <t>Oberfläche / Strasse</t>
  </si>
  <si>
    <t>Drainage / Graben</t>
  </si>
  <si>
    <t>Zutreffendes mit "1" markieren</t>
  </si>
  <si>
    <t>x</t>
  </si>
  <si>
    <t>Vegetation/Nutzung</t>
  </si>
  <si>
    <t>Quellbach</t>
  </si>
  <si>
    <t>Einzugsgebiet</t>
  </si>
  <si>
    <t>Umfeld</t>
  </si>
  <si>
    <t>Quellbereich</t>
  </si>
  <si>
    <t>Quellufer</t>
  </si>
  <si>
    <t>standortyp. Vegetation</t>
  </si>
  <si>
    <t>standorfrem. Vegetation</t>
  </si>
  <si>
    <t>Moosgesellschaften</t>
  </si>
  <si>
    <t>Acker/ Sonderkultur</t>
  </si>
  <si>
    <t>unbefestigter Weg</t>
  </si>
  <si>
    <t>befestigter Weg/Strasse</t>
  </si>
  <si>
    <t>Laubwald</t>
  </si>
  <si>
    <t>Mischwald</t>
  </si>
  <si>
    <t>Bewertung Teil B  :  Vegetation-Nutzung-Struktur</t>
  </si>
  <si>
    <t xml:space="preserve">Struktur </t>
  </si>
  <si>
    <t>Sommerbeschattung</t>
  </si>
  <si>
    <t>unbeschattet</t>
  </si>
  <si>
    <t>stark &amp; Überdachung oder Nadelforst</t>
  </si>
  <si>
    <t>Substrat</t>
  </si>
  <si>
    <t>Kies/Schotter (0.2-6 cm)</t>
  </si>
  <si>
    <t>Sand (0.1 - 2 mm)</t>
  </si>
  <si>
    <t>Moospolster</t>
  </si>
  <si>
    <t>Wurzeln</t>
  </si>
  <si>
    <t>Totholz</t>
  </si>
  <si>
    <t>Pflanzen</t>
  </si>
  <si>
    <t>Detritus/Org.Schlamm</t>
  </si>
  <si>
    <t>Kalksinter…*</t>
  </si>
  <si>
    <t>stark (&gt;50%)</t>
  </si>
  <si>
    <t>mittel (&gt;20%)</t>
  </si>
  <si>
    <t>gering (&gt;1%)</t>
  </si>
  <si>
    <t xml:space="preserve">  -&gt;natürlich              Fels/Blöcke (&gt;20 cm)</t>
  </si>
  <si>
    <t>Fadenalgen</t>
  </si>
  <si>
    <t>Spritzwasser</t>
  </si>
  <si>
    <t>glatt</t>
  </si>
  <si>
    <t>fliessend</t>
  </si>
  <si>
    <t>überfliessend</t>
  </si>
  <si>
    <t>gerippelt</t>
  </si>
  <si>
    <t>plätschernd</t>
  </si>
  <si>
    <t>überstürzend</t>
  </si>
  <si>
    <t>fallend</t>
  </si>
  <si>
    <t>Anzahl Strömungen</t>
  </si>
  <si>
    <t>gross</t>
  </si>
  <si>
    <t>Wasser-Land-Verzahnung</t>
  </si>
  <si>
    <t>Laufverzweigung</t>
  </si>
  <si>
    <t>Fliesshindernisse</t>
  </si>
  <si>
    <t>gr. Tiefenvarianz</t>
  </si>
  <si>
    <t>Kaskaden</t>
  </si>
  <si>
    <t>Sandwirbel</t>
  </si>
  <si>
    <t>natürl. Pools</t>
  </si>
  <si>
    <t>Wasserfall</t>
  </si>
  <si>
    <t>Rieselflur</t>
  </si>
  <si>
    <t>Besondere</t>
  </si>
  <si>
    <t>Strukturen</t>
  </si>
  <si>
    <t>Bänke / Parkplatz</t>
  </si>
  <si>
    <t>Wildfutterstelle</t>
  </si>
  <si>
    <t>Zuwegung</t>
  </si>
  <si>
    <t>Viehtränke</t>
  </si>
  <si>
    <t>Trittsteine</t>
  </si>
  <si>
    <t>Feuerstelle</t>
  </si>
  <si>
    <t>Überdachung</t>
  </si>
  <si>
    <t>Sonstiges</t>
  </si>
  <si>
    <t>Distanz zum Quellaustritt (m)</t>
  </si>
  <si>
    <t>ID</t>
  </si>
  <si>
    <t>Anzahl Strukturen</t>
  </si>
  <si>
    <t>Anzahl Substrate</t>
  </si>
  <si>
    <t>Aufwertung</t>
  </si>
  <si>
    <t>Gesamteindruck als Bewertungsvergleich</t>
  </si>
  <si>
    <t>blau</t>
  </si>
  <si>
    <t>grün</t>
  </si>
  <si>
    <t>gelb</t>
  </si>
  <si>
    <t>orange</t>
  </si>
  <si>
    <t>rot</t>
  </si>
  <si>
    <t>0.6 - 1.8</t>
  </si>
  <si>
    <t>1.81 - 2.6</t>
  </si>
  <si>
    <t>2.61 - 3.4</t>
  </si>
  <si>
    <t>3.41 - 4.2</t>
  </si>
  <si>
    <t>4.21 - 5.0</t>
  </si>
  <si>
    <t>Klassierung / Classement :</t>
  </si>
  <si>
    <t>Wassermoos</t>
  </si>
  <si>
    <r>
      <rPr>
        <b/>
        <sz val="14"/>
        <rFont val="Arial"/>
        <family val="2"/>
      </rPr>
      <t>Wert B</t>
    </r>
    <r>
      <rPr>
        <sz val="14"/>
        <rFont val="Arial"/>
        <family val="2"/>
      </rPr>
      <t xml:space="preserve"> : Vegetation-Nutzung-Struktur</t>
    </r>
  </si>
  <si>
    <t>Quellflur</t>
  </si>
  <si>
    <t>Anzahl Infr.</t>
  </si>
  <si>
    <t>diversität</t>
  </si>
  <si>
    <t>Strömungs-</t>
  </si>
  <si>
    <t>Hauptschluss, &gt;5 m2</t>
  </si>
  <si>
    <t>Hauptschluss, 1-5 m2</t>
  </si>
  <si>
    <r>
      <t xml:space="preserve"> -&gt;verändert </t>
    </r>
    <r>
      <rPr>
        <i/>
        <sz val="12"/>
        <rFont val="Arial"/>
        <family val="2"/>
      </rPr>
      <t>(nur Infos)</t>
    </r>
  </si>
  <si>
    <t>Höhe ü.M. :</t>
  </si>
  <si>
    <t>BearbeiterIn (leg) :</t>
  </si>
  <si>
    <t>Vernetzung</t>
  </si>
  <si>
    <t>Flurname :</t>
  </si>
  <si>
    <t xml:space="preserve"> Lückensyst.</t>
  </si>
  <si>
    <t>Bewertung / Evaluation</t>
  </si>
  <si>
    <t xml:space="preserve"> kein Abfluss</t>
  </si>
  <si>
    <t xml:space="preserve"> Q. zerstört</t>
  </si>
  <si>
    <t>&lt;10m</t>
  </si>
  <si>
    <t>Wert A</t>
  </si>
  <si>
    <t>a</t>
  </si>
  <si>
    <t>b</t>
  </si>
  <si>
    <t>c</t>
  </si>
  <si>
    <t>d</t>
  </si>
  <si>
    <t>e</t>
  </si>
  <si>
    <t>f</t>
  </si>
  <si>
    <t>g</t>
  </si>
  <si>
    <t>h</t>
  </si>
  <si>
    <t>i</t>
  </si>
  <si>
    <t>j</t>
  </si>
  <si>
    <t>Wert B</t>
  </si>
  <si>
    <t>Gesamtergebnis</t>
  </si>
  <si>
    <t>Hochstaudenfluren</t>
  </si>
  <si>
    <t>Q-system</t>
  </si>
  <si>
    <t>Sources Protocole - Structure</t>
  </si>
  <si>
    <t>Source:</t>
  </si>
  <si>
    <t>Lieu :</t>
  </si>
  <si>
    <t>Date :</t>
  </si>
  <si>
    <t>Altitude :</t>
  </si>
  <si>
    <t>Coordonnées  (X/Y) :</t>
  </si>
  <si>
    <t>Opérateur(trice) :</t>
  </si>
  <si>
    <t>Canton :</t>
  </si>
  <si>
    <t>Evaluation non réalisable :</t>
  </si>
  <si>
    <t>Position de pente</t>
  </si>
  <si>
    <t>Pente du terrain</t>
  </si>
  <si>
    <t>INFOS GENERALES</t>
  </si>
  <si>
    <t xml:space="preserve">Direct. d'écoulement </t>
  </si>
  <si>
    <t>Débit</t>
  </si>
  <si>
    <t>Vitesse moyenne</t>
  </si>
  <si>
    <t>rapide</t>
  </si>
  <si>
    <t>modérée</t>
  </si>
  <si>
    <t>lente</t>
  </si>
  <si>
    <t>nulle</t>
  </si>
  <si>
    <t>permanent</t>
  </si>
  <si>
    <t>périodique</t>
  </si>
  <si>
    <t>temporaire</t>
  </si>
  <si>
    <t>Débit :</t>
  </si>
  <si>
    <t>NE</t>
  </si>
  <si>
    <t>E</t>
  </si>
  <si>
    <t>SE</t>
  </si>
  <si>
    <t>sommitale</t>
  </si>
  <si>
    <t>à mi-côte</t>
  </si>
  <si>
    <t>pied de pente</t>
  </si>
  <si>
    <t>en plaine</t>
  </si>
  <si>
    <t>Direct. d'écoulement</t>
  </si>
  <si>
    <t>Vitesse d'écoulement</t>
  </si>
  <si>
    <r>
      <t>Débit</t>
    </r>
    <r>
      <rPr>
        <sz val="12"/>
        <rFont val="Arial"/>
        <family val="2"/>
      </rPr>
      <t xml:space="preserve"> (l/s)</t>
    </r>
  </si>
  <si>
    <r>
      <t>Conductivité</t>
    </r>
    <r>
      <rPr>
        <sz val="12"/>
        <rFont val="Arial"/>
        <family val="2"/>
      </rPr>
      <t xml:space="preserve"> (µS20/cm)</t>
    </r>
  </si>
  <si>
    <r>
      <t>Température eau</t>
    </r>
    <r>
      <rPr>
        <sz val="12"/>
        <rFont val="Arial"/>
        <family val="2"/>
      </rPr>
      <t xml:space="preserve"> (°C)</t>
    </r>
  </si>
  <si>
    <r>
      <t>Zone de srce</t>
    </r>
    <r>
      <rPr>
        <sz val="12"/>
        <rFont val="Arial"/>
        <family val="2"/>
      </rPr>
      <t xml:space="preserve"> (m</t>
    </r>
    <r>
      <rPr>
        <vertAlign val="superscript"/>
        <sz val="12"/>
        <rFont val="Arial"/>
        <family val="2"/>
      </rPr>
      <t>2</t>
    </r>
    <r>
      <rPr>
        <sz val="12"/>
        <rFont val="Arial"/>
        <family val="2"/>
      </rPr>
      <t>)</t>
    </r>
  </si>
  <si>
    <t>Connectivité</t>
  </si>
  <si>
    <t>distance source voisine (m)</t>
  </si>
  <si>
    <t>Exploitation eau potable</t>
  </si>
  <si>
    <t>Importance historique</t>
  </si>
  <si>
    <t>Type d'exutoire</t>
  </si>
  <si>
    <t>suintement</t>
  </si>
  <si>
    <t>Atteintes/aménagements</t>
  </si>
  <si>
    <t>Captage</t>
  </si>
  <si>
    <t>neuf</t>
  </si>
  <si>
    <t>vieux</t>
  </si>
  <si>
    <t>délabré</t>
  </si>
  <si>
    <t>&lt;30% / inconnu</t>
  </si>
  <si>
    <t>aucun</t>
  </si>
  <si>
    <t>Prise d'eau</t>
  </si>
  <si>
    <t>aucune</t>
  </si>
  <si>
    <t>inconnu</t>
  </si>
  <si>
    <t>chambre avec trop-plein</t>
  </si>
  <si>
    <t>tuyau et bassin</t>
  </si>
  <si>
    <t>seul. tuyau ou cunette</t>
  </si>
  <si>
    <t>Retenue</t>
  </si>
  <si>
    <t>après &lt;10m</t>
  </si>
  <si>
    <t>après&gt;=10-49m</t>
  </si>
  <si>
    <t>cours principal, 1-5 m2</t>
  </si>
  <si>
    <t>cours principal, &gt;5 m2</t>
  </si>
  <si>
    <t>cours secondaire</t>
  </si>
  <si>
    <t>Seuil artificiel</t>
  </si>
  <si>
    <t>débit total</t>
  </si>
  <si>
    <t>débit partiel</t>
  </si>
  <si>
    <t>bois</t>
  </si>
  <si>
    <t>am. sauvage</t>
  </si>
  <si>
    <t>béton</t>
  </si>
  <si>
    <t>voûtage</t>
  </si>
  <si>
    <t>Entretien/piétinement</t>
  </si>
  <si>
    <t>faible</t>
  </si>
  <si>
    <t>modéré</t>
  </si>
  <si>
    <t>important</t>
  </si>
  <si>
    <t>moyen</t>
  </si>
  <si>
    <t>cause :</t>
  </si>
  <si>
    <t>remarque / but :</t>
  </si>
  <si>
    <t>Infrastructure</t>
  </si>
  <si>
    <t>bancs/parking</t>
  </si>
  <si>
    <t>mangeoire</t>
  </si>
  <si>
    <t>chemin</t>
  </si>
  <si>
    <t>abreuvoir</t>
  </si>
  <si>
    <t>gué</t>
  </si>
  <si>
    <t>couvert</t>
  </si>
  <si>
    <t>autres</t>
  </si>
  <si>
    <t>autres:</t>
  </si>
  <si>
    <t>total infr.</t>
  </si>
  <si>
    <t>total</t>
  </si>
  <si>
    <t>partiel</t>
  </si>
  <si>
    <t>ponctuel</t>
  </si>
  <si>
    <t>feux</t>
  </si>
  <si>
    <t>déchets de bois</t>
  </si>
  <si>
    <t>déchets végétaux</t>
  </si>
  <si>
    <t>Rejets</t>
  </si>
  <si>
    <t>non dilué</t>
  </si>
  <si>
    <t>conduite sèche</t>
  </si>
  <si>
    <t>eaux de surface/route</t>
  </si>
  <si>
    <t>drainage/fossé</t>
  </si>
  <si>
    <t>distance à l'exutoire (m)</t>
  </si>
  <si>
    <t>Classement :</t>
  </si>
  <si>
    <t>Appréciation personelle (à titre comparatif)</t>
  </si>
  <si>
    <t>Evaluation</t>
  </si>
  <si>
    <t>Bonification</t>
  </si>
  <si>
    <t>nombre de structures</t>
  </si>
  <si>
    <t>nombre de substrats</t>
  </si>
  <si>
    <t>des courants</t>
  </si>
  <si>
    <t>Diversité</t>
  </si>
  <si>
    <t>Contact terre-eau</t>
  </si>
  <si>
    <t>Structures</t>
  </si>
  <si>
    <t>particulières</t>
  </si>
  <si>
    <t>ramifications</t>
  </si>
  <si>
    <t xml:space="preserve">embâcles </t>
  </si>
  <si>
    <t>gr. var. de prof.</t>
  </si>
  <si>
    <t>cascades</t>
  </si>
  <si>
    <t xml:space="preserve"> t. de sable</t>
  </si>
  <si>
    <t>vasques nat.</t>
  </si>
  <si>
    <t>mousses aq.</t>
  </si>
  <si>
    <t>lacunes</t>
  </si>
  <si>
    <t>chute</t>
  </si>
  <si>
    <t>élevé</t>
  </si>
  <si>
    <t>éclaboussures</t>
  </si>
  <si>
    <t>lisse</t>
  </si>
  <si>
    <t>coulant</t>
  </si>
  <si>
    <t>versant</t>
  </si>
  <si>
    <t>tombant</t>
  </si>
  <si>
    <t>surversant</t>
  </si>
  <si>
    <t>clapoteux</t>
  </si>
  <si>
    <t>costulé</t>
  </si>
  <si>
    <t>algues filamenteuses</t>
  </si>
  <si>
    <t>artificiels</t>
  </si>
  <si>
    <r>
      <t xml:space="preserve"> -&gt;perturbés </t>
    </r>
    <r>
      <rPr>
        <i/>
        <sz val="12"/>
        <rFont val="Arial"/>
        <family val="2"/>
      </rPr>
      <t>(infos)</t>
    </r>
  </si>
  <si>
    <t xml:space="preserve"> -&gt;naturels</t>
  </si>
  <si>
    <t>rocher/blocs (&gt;20 cm)</t>
  </si>
  <si>
    <t>racines</t>
  </si>
  <si>
    <t>bois mort</t>
  </si>
  <si>
    <t>plantes</t>
  </si>
  <si>
    <t>élevé (&gt;50%)</t>
  </si>
  <si>
    <t>faible (&gt;1%)</t>
  </si>
  <si>
    <t>inexistant</t>
  </si>
  <si>
    <t>Ombrage estival</t>
  </si>
  <si>
    <t>non stationelle</t>
  </si>
  <si>
    <t>Evaluation B : Végétation-Exploitation-Structure</t>
  </si>
  <si>
    <t xml:space="preserve">Remplir ou cocher ce qui convient </t>
  </si>
  <si>
    <t xml:space="preserve">  ! esquisse / remarques / menaces / mesures =&gt; au dos (à scanner) !</t>
  </si>
  <si>
    <t>abrupte</t>
  </si>
  <si>
    <t>forte</t>
  </si>
  <si>
    <t>Végétation/exploitation</t>
  </si>
  <si>
    <t>Déplacement</t>
  </si>
  <si>
    <t>moyen (&gt;20%)</t>
  </si>
  <si>
    <r>
      <rPr>
        <b/>
        <sz val="14"/>
        <rFont val="Arial"/>
        <family val="2"/>
      </rPr>
      <t xml:space="preserve">Valeur A </t>
    </r>
    <r>
      <rPr>
        <sz val="14"/>
        <rFont val="Arial"/>
        <family val="2"/>
      </rPr>
      <t>: atteintes/aménagements (valeur max.)</t>
    </r>
  </si>
  <si>
    <r>
      <rPr>
        <b/>
        <sz val="14"/>
        <rFont val="Arial"/>
        <family val="2"/>
      </rPr>
      <t>Valeur B</t>
    </r>
    <r>
      <rPr>
        <sz val="14"/>
        <rFont val="Arial"/>
        <family val="2"/>
      </rPr>
      <t xml:space="preserve"> : Végétation-Exploitation-Structure</t>
    </r>
  </si>
  <si>
    <t>flore muscinale</t>
  </si>
  <si>
    <t>mégaphorbiaie</t>
  </si>
  <si>
    <t>forêt de feuillus</t>
  </si>
  <si>
    <t>forêt mixte</t>
  </si>
  <si>
    <t>végétation stationelle</t>
  </si>
  <si>
    <t>surf.artificielle/zone bâtie</t>
  </si>
  <si>
    <t>b. versant</t>
  </si>
  <si>
    <t>environs</t>
  </si>
  <si>
    <t>zone srce</t>
  </si>
  <si>
    <t>rives srce</t>
  </si>
  <si>
    <t>nombre de courants</t>
  </si>
  <si>
    <t>bleu</t>
  </si>
  <si>
    <t>vert</t>
  </si>
  <si>
    <t>jaune</t>
  </si>
  <si>
    <t>rouge</t>
  </si>
  <si>
    <t>naturelle</t>
  </si>
  <si>
    <t>dégradée</t>
  </si>
  <si>
    <t>fortement dégradée</t>
  </si>
  <si>
    <t>partiellement naturelle</t>
  </si>
  <si>
    <t>Résultat global</t>
  </si>
  <si>
    <t>Valeur A</t>
  </si>
  <si>
    <t>Valeur B</t>
  </si>
  <si>
    <t>Valeurs a - j</t>
  </si>
  <si>
    <t>Evaluation A  :  Atteintes</t>
  </si>
  <si>
    <t>buissons</t>
  </si>
  <si>
    <t>Gebüsch</t>
  </si>
  <si>
    <r>
      <t>Type d'exutoire</t>
    </r>
    <r>
      <rPr>
        <sz val="12"/>
        <rFont val="Arial"/>
        <family val="2"/>
      </rPr>
      <t xml:space="preserve"> (liste)</t>
    </r>
  </si>
  <si>
    <r>
      <t>Austrittsform</t>
    </r>
    <r>
      <rPr>
        <sz val="12"/>
        <rFont val="Arial"/>
        <family val="2"/>
      </rPr>
      <t xml:space="preserve"> (Liste)</t>
    </r>
  </si>
  <si>
    <t>très rapide</t>
  </si>
  <si>
    <t>résurgence</t>
  </si>
  <si>
    <t>Inselstruktur</t>
  </si>
  <si>
    <t>naturnah</t>
  </si>
  <si>
    <t>geschädigt</t>
  </si>
  <si>
    <t>Srce détruite</t>
  </si>
  <si>
    <t>Srce tarie</t>
  </si>
  <si>
    <t>KOPFDATEN</t>
  </si>
  <si>
    <t xml:space="preserve"> (pas évalué, seul. infos)</t>
  </si>
  <si>
    <t>"Quellflur"</t>
  </si>
  <si>
    <t>"Rieselflur"</t>
  </si>
  <si>
    <t xml:space="preserve">indiquer ce qui convient avec "1"  </t>
  </si>
  <si>
    <t xml:space="preserve">indiquer ce qui convient avec "1" </t>
  </si>
  <si>
    <t xml:space="preserve"> -</t>
  </si>
  <si>
    <t>cocher ce qui convient [x]</t>
  </si>
  <si>
    <t>Zutreffendes ankreuzen [x]</t>
  </si>
  <si>
    <t xml:space="preserve"> bonus  b de -0,4 pt pour bonne structure -&gt;</t>
  </si>
  <si>
    <t xml:space="preserve"> Bonus b  -0,4 Punkte bei guter Struktur -&gt;</t>
  </si>
  <si>
    <r>
      <rPr>
        <b/>
        <sz val="16"/>
        <rFont val="Arial"/>
        <family val="2"/>
      </rPr>
      <t>Gesamtergebnis</t>
    </r>
    <r>
      <rPr>
        <sz val="12"/>
        <rFont val="Arial"/>
        <family val="2"/>
      </rPr>
      <t xml:space="preserve"> [(A+B)/2]-b</t>
    </r>
  </si>
  <si>
    <r>
      <rPr>
        <b/>
        <sz val="16"/>
        <rFont val="Arial"/>
        <family val="2"/>
      </rPr>
      <t>Résultat</t>
    </r>
    <r>
      <rPr>
        <sz val="16"/>
        <rFont val="Arial"/>
        <family val="2"/>
      </rPr>
      <t xml:space="preserve"> global</t>
    </r>
    <r>
      <rPr>
        <sz val="12"/>
        <rFont val="Arial"/>
        <family val="2"/>
      </rPr>
      <t xml:space="preserve"> [(A+B)/2]-b</t>
    </r>
  </si>
  <si>
    <t>bonification</t>
  </si>
  <si>
    <t>Structure</t>
  </si>
  <si>
    <t>déchets ménagers/indus.</t>
  </si>
  <si>
    <t xml:space="preserve">dépression (étang) </t>
  </si>
  <si>
    <t>linéaire</t>
  </si>
  <si>
    <t>remblais</t>
  </si>
  <si>
    <t>pierres naturelles</t>
  </si>
  <si>
    <t>déblais/matériaux inertes</t>
  </si>
  <si>
    <t>artificiel</t>
  </si>
  <si>
    <t>déchets org./vase</t>
  </si>
  <si>
    <t>ruis. srce</t>
  </si>
  <si>
    <t>bedingt naturnah</t>
  </si>
  <si>
    <t>mässig beeinträchtigt</t>
  </si>
  <si>
    <t>modérément atteinte</t>
  </si>
  <si>
    <r>
      <t>Source</t>
    </r>
    <r>
      <rPr>
        <sz val="12"/>
        <rFont val="Arial"/>
        <family val="2"/>
      </rPr>
      <t xml:space="preserve"> (surface en m</t>
    </r>
    <r>
      <rPr>
        <vertAlign val="superscript"/>
        <sz val="12"/>
        <rFont val="Arial"/>
        <family val="2"/>
      </rPr>
      <t>2</t>
    </r>
    <r>
      <rPr>
        <sz val="12"/>
        <rFont val="Arial"/>
        <family val="2"/>
      </rPr>
      <t>)</t>
    </r>
  </si>
  <si>
    <r>
      <t xml:space="preserve">Ruisseau srce </t>
    </r>
    <r>
      <rPr>
        <sz val="12"/>
        <rFont val="Arial"/>
        <family val="2"/>
      </rPr>
      <t>(long. en m)</t>
    </r>
  </si>
  <si>
    <r>
      <t>Quellbereich</t>
    </r>
    <r>
      <rPr>
        <sz val="12"/>
        <rFont val="Arial"/>
        <family val="2"/>
      </rPr>
      <t xml:space="preserve"> [m</t>
    </r>
    <r>
      <rPr>
        <vertAlign val="superscript"/>
        <sz val="12"/>
        <rFont val="Arial"/>
        <family val="2"/>
      </rPr>
      <t>2</t>
    </r>
    <r>
      <rPr>
        <sz val="12"/>
        <rFont val="Arial"/>
        <family val="2"/>
      </rPr>
      <t>]</t>
    </r>
  </si>
  <si>
    <r>
      <t>Quellbachlänge</t>
    </r>
    <r>
      <rPr>
        <sz val="12"/>
        <rFont val="Arial"/>
        <family val="2"/>
      </rPr>
      <t xml:space="preserve"> [m]</t>
    </r>
  </si>
  <si>
    <r>
      <t>Wassertemperatur</t>
    </r>
    <r>
      <rPr>
        <sz val="12"/>
        <rFont val="Arial"/>
        <family val="2"/>
      </rPr>
      <t xml:space="preserve"> [°C]</t>
    </r>
  </si>
  <si>
    <r>
      <t>Quellschüttung</t>
    </r>
    <r>
      <rPr>
        <sz val="12"/>
        <rFont val="Arial"/>
        <family val="2"/>
      </rPr>
      <t xml:space="preserve"> [l/s]</t>
    </r>
  </si>
  <si>
    <r>
      <t>Leitfähigkeit</t>
    </r>
    <r>
      <rPr>
        <sz val="12"/>
        <rFont val="Arial"/>
        <family val="2"/>
      </rPr>
      <t xml:space="preserve">  [µS20/cm]</t>
    </r>
  </si>
  <si>
    <r>
      <t xml:space="preserve">Quelle </t>
    </r>
    <r>
      <rPr>
        <sz val="12"/>
        <rFont val="Arial"/>
        <family val="2"/>
      </rPr>
      <t>(Grösse [m</t>
    </r>
    <r>
      <rPr>
        <vertAlign val="superscript"/>
        <sz val="12"/>
        <rFont val="Arial"/>
        <family val="2"/>
      </rPr>
      <t>2</t>
    </r>
    <r>
      <rPr>
        <sz val="12"/>
        <rFont val="Arial"/>
        <family val="2"/>
      </rPr>
      <t>])</t>
    </r>
  </si>
  <si>
    <t xml:space="preserve"> Anz. Austritte</t>
  </si>
  <si>
    <t>Bemerkungen</t>
  </si>
  <si>
    <t>nb. exutoires</t>
  </si>
  <si>
    <t>Remarques</t>
  </si>
  <si>
    <t>Protection</t>
  </si>
  <si>
    <t xml:space="preserve">Source simple </t>
  </si>
  <si>
    <t xml:space="preserve">Système-S </t>
  </si>
  <si>
    <t xml:space="preserve">Complexe-S </t>
  </si>
  <si>
    <t>Bemerkung / Zweck :</t>
  </si>
  <si>
    <t>Falllaub</t>
  </si>
  <si>
    <r>
      <rPr>
        <b/>
        <sz val="14"/>
        <rFont val="Arial"/>
        <family val="2"/>
      </rPr>
      <t xml:space="preserve">Wert A </t>
    </r>
    <r>
      <rPr>
        <sz val="14"/>
        <rFont val="Arial"/>
        <family val="2"/>
      </rPr>
      <t>: Beeinträchtigung (höchster Wert)</t>
    </r>
  </si>
  <si>
    <t>stark geschädigt</t>
  </si>
  <si>
    <t>forêt de conifères</t>
  </si>
  <si>
    <t>plantation de conifères</t>
  </si>
  <si>
    <t>plantations/champs/cultures</t>
  </si>
  <si>
    <t>mousses</t>
  </si>
  <si>
    <t>débris végétaux</t>
  </si>
  <si>
    <t>vase</t>
  </si>
  <si>
    <t>tuff…</t>
  </si>
  <si>
    <t>Source à revitaliser (appréciation)</t>
  </si>
  <si>
    <t>Revitalisierungsobjekt (Einschätzung)</t>
  </si>
  <si>
    <t>JA</t>
  </si>
  <si>
    <t>NEIN</t>
  </si>
  <si>
    <t>OUI</t>
  </si>
  <si>
    <t>NON</t>
  </si>
  <si>
    <t>chemins non consolidés</t>
  </si>
  <si>
    <t>chemins/route consolidés</t>
  </si>
  <si>
    <t>milieu ouvert intensif</t>
  </si>
  <si>
    <t>graviers (0.2-6 cm)</t>
  </si>
  <si>
    <t>sable (0.1 - 2 mm)</t>
  </si>
  <si>
    <t>particules fines ( &lt;0.1 mm)</t>
  </si>
  <si>
    <t>milieu ouvert extensif</t>
  </si>
  <si>
    <t>galets/pierres (6-20 cm)</t>
  </si>
  <si>
    <t>OUI / NON</t>
  </si>
  <si>
    <t>JA / NEIN</t>
  </si>
  <si>
    <t>important &amp; couvert ou plantation de résineux</t>
  </si>
  <si>
    <t>Validation</t>
  </si>
  <si>
    <t>künstl. veg.-frei/Siedlung</t>
  </si>
  <si>
    <t xml:space="preserve"> (nicht bewertet, nur Infos)      ! Skizze / Bemerkungen / Gefährdung / Massnahmen =&gt; auf der Rückseite (wird gescannt) !          Ausfüllen oder zutreffendes ankreuzen</t>
  </si>
  <si>
    <t>standorttyp. Nadelwald</t>
  </si>
  <si>
    <t>standortfremd. Nadelwald</t>
  </si>
  <si>
    <t xml:space="preserve"> (Kiesel) Steine (6-20 cm)</t>
  </si>
  <si>
    <t>Feinmaterial ( &lt;0.1 mm)</t>
  </si>
  <si>
    <t>Fotos und andere Dokumente</t>
  </si>
  <si>
    <t>Photos et autres documents</t>
  </si>
  <si>
    <t>Verbau* (Ufer, Sohle)</t>
  </si>
  <si>
    <t>Deckungsgrad :</t>
  </si>
  <si>
    <t>recouvrement :</t>
  </si>
  <si>
    <t>Dépôts*</t>
  </si>
  <si>
    <t>Aménagement* (rive et lit)</t>
  </si>
  <si>
    <t>* nur erste Fliessmeter</t>
  </si>
  <si>
    <t>Ablagerung*</t>
  </si>
  <si>
    <t>*seul. premiers mètres</t>
  </si>
  <si>
    <t>extensivgenutz. Offenland</t>
  </si>
  <si>
    <t>intensivgenutz. Offenland</t>
  </si>
  <si>
    <t>Zwergstrauchheiden</t>
  </si>
  <si>
    <t>landes</t>
  </si>
  <si>
    <t>struc.en îlots</t>
  </si>
  <si>
    <t>Fliessquelle</t>
  </si>
  <si>
    <t>Fallquelle</t>
  </si>
  <si>
    <t>en falaise</t>
  </si>
  <si>
    <t>AQ/ps_ver_20180315</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</si>
</sst>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fr.&quot;;\-#,##0\ &quot;fr.&quot;"/>
    <numFmt numFmtId="165" formatCode="#,##0\ &quot;fr.&quot;;[Red]\-#,##0\ &quot;fr.&quot;"/>
    <numFmt numFmtId="166" formatCode="#,##0.00\ &quot;fr.&quot;;\-#,##0.00\ &quot;fr.&quot;"/>
    <numFmt numFmtId="167" formatCode="#,##0.00\ &quot;fr.&quot;;[Red]\-#,##0.00\ &quot;fr.&quot;"/>
    <numFmt numFmtId="168" formatCode="_-* #,##0\ &quot;fr.&quot;_-;\-* #,##0\ &quot;fr.&quot;_-;_-* &quot;-&quot;\ &quot;fr.&quot;_-;_-@_-"/>
    <numFmt numFmtId="169" formatCode="_-* #,##0\ _f_r_._-;\-* #,##0\ _f_r_._-;_-* &quot;-&quot;\ _f_r_._-;_-@_-"/>
    <numFmt numFmtId="170" formatCode="_-* #,##0.00\ &quot;fr.&quot;_-;\-* #,##0.00\ &quot;fr.&quot;_-;_-* &quot;-&quot;??\ &quot;fr.&quot;_-;_-@_-"/>
    <numFmt numFmtId="171" formatCode="_-* #,##0.00\ _f_r_._-;\-* #,##0.00\ _f_r_._-;_-* &quot;-&quot;??\ _f_r_._-;_-@_-"/>
    <numFmt numFmtId="172" formatCode="&quot;-&quot;;&quot;-&quot;;&quot;-&quot;"/>
    <numFmt numFmtId="173" formatCode="[$-100C]dddd\ d\ mmmm\ yyyy"/>
    <numFmt numFmtId="174" formatCode="_-* #,##0.000\ _f_r_._-;\-* #,##0.000\ _f_r_._-;_-* &quot;-&quot;??\ _f_r_._-;_-@_-"/>
    <numFmt numFmtId="175" formatCode="_-* #,##0.0\ _f_r_._-;\-* #,##0.0\ _f_r_._-;_-* &quot;-&quot;??\ _f_r_._-;_-@_-"/>
    <numFmt numFmtId="176" formatCode="_-* #,##0\ _f_r_._-;\-* #,##0\ _f_r_._-;_-* &quot;-&quot;??\ _f_r_._-;_-@_-"/>
    <numFmt numFmtId="177" formatCode="#,##0_ ;\-#,##0\ "/>
    <numFmt numFmtId="178" formatCode="&quot;Vrai&quot;;&quot;Vrai&quot;;&quot;Faux&quot;"/>
    <numFmt numFmtId="179" formatCode="&quot;Actif&quot;;&quot;Actif&quot;;&quot;Inactif&quot;"/>
    <numFmt numFmtId="180" formatCode="[$€-2]\ #,##0.00_);[Red]\([$€-2]\ #,##0.00\)"/>
    <numFmt numFmtId="181" formatCode="_-* #,##0.0\ _f_r_._-;\-* #,##0.0\ _f_r_._-;_-* &quot;-&quot;?\ _f_r_._-;_-@_-"/>
    <numFmt numFmtId="182" formatCode="[$-100C]dddd\,\ d\ mmmm\ yyyy"/>
  </numFmts>
  <fonts count="69">
    <font>
      <sz val="11"/>
      <color theme="1"/>
      <name val="Calibri"/>
      <family val="2"/>
    </font>
    <font>
      <sz val="11"/>
      <color indexed="8"/>
      <name val="Calibri"/>
      <family val="2"/>
    </font>
    <font>
      <sz val="10"/>
      <name val="Arial"/>
      <family val="2"/>
    </font>
    <font>
      <b/>
      <sz val="20"/>
      <name val="Arial"/>
      <family val="2"/>
    </font>
    <font>
      <sz val="12"/>
      <name val="Arial"/>
      <family val="2"/>
    </font>
    <font>
      <sz val="16"/>
      <name val="Arial"/>
      <family val="2"/>
    </font>
    <font>
      <b/>
      <sz val="12"/>
      <name val="Arial"/>
      <family val="2"/>
    </font>
    <font>
      <sz val="11"/>
      <name val="Arial"/>
      <family val="2"/>
    </font>
    <font>
      <b/>
      <sz val="10"/>
      <name val="Arial"/>
      <family val="2"/>
    </font>
    <font>
      <b/>
      <sz val="11"/>
      <name val="Arial"/>
      <family val="2"/>
    </font>
    <font>
      <sz val="8"/>
      <name val="Arial"/>
      <family val="2"/>
    </font>
    <font>
      <i/>
      <sz val="12"/>
      <name val="Arial"/>
      <family val="2"/>
    </font>
    <font>
      <b/>
      <sz val="13"/>
      <name val="Arial"/>
      <family val="2"/>
    </font>
    <font>
      <sz val="13"/>
      <name val="Arial"/>
      <family val="2"/>
    </font>
    <font>
      <i/>
      <sz val="10"/>
      <name val="Arial"/>
      <family val="2"/>
    </font>
    <font>
      <i/>
      <sz val="11"/>
      <name val="Arial"/>
      <family val="2"/>
    </font>
    <font>
      <sz val="14"/>
      <name val="Arial"/>
      <family val="2"/>
    </font>
    <font>
      <vertAlign val="superscript"/>
      <sz val="12"/>
      <name val="Arial"/>
      <family val="2"/>
    </font>
    <font>
      <sz val="10"/>
      <color indexed="9"/>
      <name val="Arial"/>
      <family val="2"/>
    </font>
    <font>
      <sz val="9"/>
      <name val="Arial"/>
      <family val="2"/>
    </font>
    <font>
      <b/>
      <sz val="14"/>
      <name val="Arial"/>
      <family val="2"/>
    </font>
    <font>
      <i/>
      <sz val="13"/>
      <name val="Arial"/>
      <family val="2"/>
    </font>
    <font>
      <b/>
      <sz val="1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Arial"/>
      <family val="2"/>
    </font>
    <font>
      <sz val="11"/>
      <color indexed="8"/>
      <name val="Arial"/>
      <family val="2"/>
    </font>
    <font>
      <i/>
      <sz val="12"/>
      <color indexed="8"/>
      <name val="Arial"/>
      <family val="2"/>
    </font>
    <font>
      <sz val="11"/>
      <color indexed="9"/>
      <name val="Arial"/>
      <family val="2"/>
    </font>
    <font>
      <b/>
      <sz val="16"/>
      <color indexed="9"/>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sz val="11"/>
      <color theme="1"/>
      <name val="Arial"/>
      <family val="2"/>
    </font>
    <font>
      <i/>
      <sz val="12"/>
      <color theme="1"/>
      <name val="Arial"/>
      <family val="2"/>
    </font>
    <font>
      <sz val="10"/>
      <color theme="0"/>
      <name val="Arial"/>
      <family val="2"/>
    </font>
    <font>
      <sz val="11"/>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3399FF"/>
        <bgColor indexed="64"/>
      </patternFill>
    </fill>
    <fill>
      <patternFill patternType="solid">
        <fgColor rgb="FF66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bgColor indexed="64"/>
      </patternFill>
    </fill>
    <fill>
      <patternFill patternType="solid">
        <fgColor rgb="FFD9E1F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right style="thin"/>
      <top/>
      <bottom>
        <color indexed="63"/>
      </bottom>
    </border>
    <border>
      <left/>
      <right/>
      <top style="thin"/>
      <bottom/>
    </border>
    <border>
      <left style="thin"/>
      <right style="thin"/>
      <top style="thin"/>
      <bottom style="thin"/>
    </border>
    <border>
      <left style="hair">
        <color indexed="8"/>
      </left>
      <right>
        <color indexed="63"/>
      </right>
      <top>
        <color indexed="63"/>
      </top>
      <bottom>
        <color indexed="63"/>
      </bottom>
    </border>
    <border>
      <left>
        <color indexed="63"/>
      </left>
      <right style="thin"/>
      <top style="thin"/>
      <bottom>
        <color indexed="63"/>
      </bottom>
    </border>
    <border>
      <left/>
      <right/>
      <top/>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color indexed="63"/>
      </top>
      <bottom/>
    </border>
    <border>
      <left>
        <color indexed="63"/>
      </left>
      <right style="thin"/>
      <top style="thin"/>
      <bottom style="thin"/>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style="medium"/>
      <right style="medium"/>
      <top style="medium"/>
      <bottom style="medium"/>
    </border>
    <border>
      <left style="thin"/>
      <right style="thin"/>
      <top/>
      <bottom style="thin"/>
    </border>
    <border>
      <left style="thin"/>
      <right style="thin"/>
      <top style="thin"/>
      <bottom>
        <color indexed="63"/>
      </bottom>
    </border>
    <border>
      <left/>
      <right/>
      <top/>
      <bottom style="dotted"/>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color indexed="8"/>
      </bottom>
    </border>
    <border>
      <left>
        <color indexed="63"/>
      </left>
      <right style="hair">
        <color indexed="8"/>
      </right>
      <top>
        <color indexed="63"/>
      </top>
      <bottom style="dotted">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29" borderId="0" applyNumberFormat="0" applyBorder="0" applyAlignment="0" applyProtection="0"/>
    <xf numFmtId="0" fontId="2"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316">
    <xf numFmtId="0" fontId="0" fillId="0" borderId="0" xfId="0" applyFont="1" applyAlignment="1">
      <alignment/>
    </xf>
    <xf numFmtId="0" fontId="3" fillId="33" borderId="10" xfId="53" applyFont="1" applyFill="1" applyBorder="1" applyAlignment="1" applyProtection="1">
      <alignment horizontal="left" vertical="center"/>
      <protection hidden="1"/>
    </xf>
    <xf numFmtId="0" fontId="4" fillId="33" borderId="10" xfId="53" applyFont="1" applyFill="1" applyBorder="1" applyAlignment="1" applyProtection="1">
      <alignment horizontal="center" vertical="center"/>
      <protection hidden="1"/>
    </xf>
    <xf numFmtId="16" fontId="5" fillId="33" borderId="10" xfId="53" applyNumberFormat="1" applyFont="1" applyFill="1" applyBorder="1" applyAlignment="1" applyProtection="1">
      <alignment/>
      <protection hidden="1"/>
    </xf>
    <xf numFmtId="0" fontId="3" fillId="33" borderId="10" xfId="53" applyFont="1" applyFill="1" applyBorder="1" applyAlignment="1" applyProtection="1">
      <alignment horizontal="center" vertical="center"/>
      <protection hidden="1"/>
    </xf>
    <xf numFmtId="0" fontId="6" fillId="33" borderId="10" xfId="53" applyFont="1" applyFill="1" applyBorder="1" applyAlignment="1" applyProtection="1">
      <alignment horizontal="right" vertical="center"/>
      <protection hidden="1"/>
    </xf>
    <xf numFmtId="0" fontId="7" fillId="33" borderId="10" xfId="53" applyFont="1" applyFill="1" applyBorder="1" applyProtection="1">
      <alignment/>
      <protection hidden="1"/>
    </xf>
    <xf numFmtId="0" fontId="3" fillId="33" borderId="10" xfId="53" applyFont="1" applyFill="1" applyBorder="1" applyAlignment="1" applyProtection="1">
      <alignment horizontal="right" vertical="center"/>
      <protection hidden="1"/>
    </xf>
    <xf numFmtId="0" fontId="5" fillId="0" borderId="0" xfId="53" applyFont="1" applyFill="1" applyBorder="1" applyProtection="1">
      <alignment/>
      <protection hidden="1"/>
    </xf>
    <xf numFmtId="0" fontId="6" fillId="0" borderId="0" xfId="53" applyFont="1" applyFill="1" applyBorder="1" applyAlignment="1" applyProtection="1">
      <alignment horizontal="left"/>
      <protection hidden="1"/>
    </xf>
    <xf numFmtId="0" fontId="4" fillId="0" borderId="0" xfId="53" applyFont="1" applyFill="1" applyBorder="1" applyProtection="1">
      <alignment/>
      <protection hidden="1"/>
    </xf>
    <xf numFmtId="16" fontId="4" fillId="0" borderId="0" xfId="53" applyNumberFormat="1" applyFont="1" applyFill="1" applyBorder="1" applyAlignment="1" applyProtection="1">
      <alignment/>
      <protection hidden="1"/>
    </xf>
    <xf numFmtId="0" fontId="6" fillId="0" borderId="0" xfId="53" applyFont="1" applyFill="1" applyBorder="1" applyAlignment="1" applyProtection="1">
      <alignment horizontal="right" vertical="center"/>
      <protection hidden="1"/>
    </xf>
    <xf numFmtId="0" fontId="6" fillId="0" borderId="0" xfId="53" applyFont="1" applyFill="1" applyBorder="1" applyProtection="1">
      <alignment/>
      <protection hidden="1"/>
    </xf>
    <xf numFmtId="0" fontId="6" fillId="0" borderId="0" xfId="53" applyFont="1" applyFill="1" applyBorder="1" applyAlignment="1" applyProtection="1">
      <alignment horizontal="right"/>
      <protection hidden="1"/>
    </xf>
    <xf numFmtId="0" fontId="6" fillId="0" borderId="0" xfId="53" applyFont="1" applyBorder="1" applyAlignment="1" applyProtection="1">
      <alignment horizontal="left" vertical="center"/>
      <protection hidden="1"/>
    </xf>
    <xf numFmtId="0" fontId="6" fillId="0" borderId="0" xfId="53" applyFont="1" applyBorder="1" applyAlignment="1" applyProtection="1">
      <alignment horizontal="right"/>
      <protection hidden="1"/>
    </xf>
    <xf numFmtId="0" fontId="4" fillId="0" borderId="0" xfId="53" applyFont="1" applyFill="1" applyBorder="1" applyAlignment="1" applyProtection="1">
      <alignment/>
      <protection hidden="1"/>
    </xf>
    <xf numFmtId="0" fontId="4" fillId="0" borderId="0" xfId="53" applyFont="1" applyFill="1" applyBorder="1" applyAlignment="1" applyProtection="1">
      <alignment horizontal="center"/>
      <protection hidden="1"/>
    </xf>
    <xf numFmtId="0" fontId="9" fillId="0" borderId="0" xfId="53" applyFont="1" applyFill="1" applyBorder="1" applyProtection="1">
      <alignment/>
      <protection hidden="1"/>
    </xf>
    <xf numFmtId="0" fontId="10" fillId="0" borderId="0" xfId="53" applyFont="1" applyFill="1" applyBorder="1" applyProtection="1">
      <alignment/>
      <protection hidden="1"/>
    </xf>
    <xf numFmtId="0" fontId="4" fillId="0" borderId="0" xfId="53" applyFont="1" applyFill="1" applyBorder="1" applyAlignment="1" applyProtection="1">
      <alignment horizontal="right"/>
      <protection hidden="1"/>
    </xf>
    <xf numFmtId="0" fontId="4" fillId="0" borderId="11" xfId="53" applyFont="1" applyFill="1" applyBorder="1" applyProtection="1">
      <alignment/>
      <protection hidden="1"/>
    </xf>
    <xf numFmtId="0" fontId="8" fillId="0" borderId="0" xfId="53" applyFont="1" applyFill="1" applyBorder="1" applyAlignment="1" applyProtection="1">
      <alignment vertical="center"/>
      <protection hidden="1"/>
    </xf>
    <xf numFmtId="0" fontId="13" fillId="34" borderId="0" xfId="53" applyFont="1" applyFill="1" applyBorder="1" applyAlignment="1" applyProtection="1">
      <alignment horizontal="center" vertical="center"/>
      <protection hidden="1"/>
    </xf>
    <xf numFmtId="0" fontId="12" fillId="33" borderId="0" xfId="53" applyFont="1" applyFill="1" applyBorder="1" applyAlignment="1" applyProtection="1">
      <alignment vertical="center"/>
      <protection hidden="1"/>
    </xf>
    <xf numFmtId="0" fontId="6" fillId="0" borderId="12" xfId="53" applyFont="1" applyFill="1" applyBorder="1" applyProtection="1">
      <alignment/>
      <protection hidden="1"/>
    </xf>
    <xf numFmtId="0" fontId="4" fillId="0" borderId="12" xfId="53" applyFont="1" applyFill="1" applyBorder="1" applyProtection="1">
      <alignment/>
      <protection hidden="1"/>
    </xf>
    <xf numFmtId="0" fontId="2" fillId="0" borderId="0" xfId="53" applyFont="1" applyFill="1" applyBorder="1" applyProtection="1">
      <alignment/>
      <protection hidden="1"/>
    </xf>
    <xf numFmtId="0" fontId="6" fillId="0" borderId="0" xfId="53" applyFont="1" applyFill="1" applyBorder="1" applyAlignment="1" applyProtection="1">
      <alignment horizontal="center"/>
      <protection hidden="1"/>
    </xf>
    <xf numFmtId="0" fontId="2" fillId="0" borderId="0" xfId="53" applyFont="1" applyFill="1" applyBorder="1" applyAlignment="1" applyProtection="1">
      <alignment horizontal="center"/>
      <protection hidden="1"/>
    </xf>
    <xf numFmtId="0" fontId="9" fillId="0" borderId="0" xfId="53" applyFont="1" applyFill="1" applyBorder="1" applyAlignment="1" applyProtection="1">
      <alignment/>
      <protection hidden="1"/>
    </xf>
    <xf numFmtId="0" fontId="6" fillId="0" borderId="0" xfId="53" applyFont="1" applyFill="1" applyBorder="1" applyAlignment="1" applyProtection="1">
      <alignment/>
      <protection hidden="1"/>
    </xf>
    <xf numFmtId="0" fontId="14" fillId="0" borderId="0" xfId="0" applyFont="1" applyFill="1" applyBorder="1" applyAlignment="1" applyProtection="1">
      <alignment horizontal="center"/>
      <protection hidden="1"/>
    </xf>
    <xf numFmtId="0" fontId="14"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right"/>
      <protection hidden="1"/>
    </xf>
    <xf numFmtId="0" fontId="6" fillId="30" borderId="13" xfId="53" applyFont="1" applyFill="1" applyBorder="1" applyAlignment="1" applyProtection="1">
      <alignment horizontal="center"/>
      <protection locked="0"/>
    </xf>
    <xf numFmtId="0" fontId="4" fillId="0" borderId="0" xfId="0" applyFont="1" applyFill="1" applyBorder="1" applyAlignment="1" applyProtection="1">
      <alignment horizontal="right" vertical="center" indent="1"/>
      <protection hidden="1"/>
    </xf>
    <xf numFmtId="0" fontId="4" fillId="0" borderId="0" xfId="53" applyFont="1" applyFill="1" applyBorder="1" applyAlignment="1" applyProtection="1">
      <alignment horizontal="right" vertical="center" indent="1"/>
      <protection hidden="1"/>
    </xf>
    <xf numFmtId="0" fontId="4" fillId="0" borderId="0" xfId="53" applyFont="1" applyFill="1" applyBorder="1" applyAlignment="1" applyProtection="1">
      <alignment horizontal="right" indent="1"/>
      <protection hidden="1"/>
    </xf>
    <xf numFmtId="0" fontId="4" fillId="0" borderId="0" xfId="0" applyFont="1" applyFill="1" applyBorder="1" applyAlignment="1" applyProtection="1">
      <alignment horizontal="right" indent="1"/>
      <protection hidden="1"/>
    </xf>
    <xf numFmtId="0" fontId="8" fillId="33" borderId="0" xfId="53" applyFont="1" applyFill="1" applyBorder="1" applyAlignment="1" applyProtection="1">
      <alignment vertical="center"/>
      <protection hidden="1"/>
    </xf>
    <xf numFmtId="0" fontId="7" fillId="33" borderId="0" xfId="53" applyFont="1" applyFill="1" applyBorder="1" applyAlignment="1" applyProtection="1">
      <alignment vertical="center"/>
      <protection hidden="1"/>
    </xf>
    <xf numFmtId="0" fontId="6" fillId="0" borderId="0" xfId="0" applyFont="1" applyBorder="1" applyAlignment="1">
      <alignment/>
    </xf>
    <xf numFmtId="0" fontId="64" fillId="0" borderId="0" xfId="0" applyFont="1" applyBorder="1" applyAlignment="1" applyProtection="1">
      <alignment/>
      <protection hidden="1"/>
    </xf>
    <xf numFmtId="0" fontId="6" fillId="0" borderId="0" xfId="53" applyFont="1" applyFill="1" applyBorder="1" applyAlignment="1" applyProtection="1">
      <alignment vertical="center"/>
      <protection hidden="1"/>
    </xf>
    <xf numFmtId="0" fontId="4" fillId="0" borderId="0" xfId="53" applyFont="1" applyFill="1" applyBorder="1" applyAlignment="1" applyProtection="1">
      <alignment horizontal="center" vertical="center"/>
      <protection hidden="1"/>
    </xf>
    <xf numFmtId="0" fontId="8" fillId="0" borderId="0" xfId="53" applyFont="1" applyFill="1" applyBorder="1" applyAlignment="1" applyProtection="1">
      <alignment/>
      <protection hidden="1"/>
    </xf>
    <xf numFmtId="0" fontId="6" fillId="0" borderId="0" xfId="53" applyFont="1" applyFill="1" applyBorder="1" applyAlignment="1" applyProtection="1">
      <alignment horizontal="right" indent="1"/>
      <protection hidden="1"/>
    </xf>
    <xf numFmtId="0" fontId="4" fillId="0" borderId="0" xfId="53" applyFont="1" applyFill="1" applyBorder="1" applyAlignment="1" applyProtection="1">
      <alignment vertical="center"/>
      <protection hidden="1"/>
    </xf>
    <xf numFmtId="0" fontId="4" fillId="0" borderId="0" xfId="53" applyFont="1" applyFill="1" applyBorder="1" applyAlignment="1" applyProtection="1">
      <alignment horizontal="right" vertical="center"/>
      <protection hidden="1"/>
    </xf>
    <xf numFmtId="0" fontId="11" fillId="0" borderId="0" xfId="53" applyFont="1" applyFill="1" applyBorder="1" applyAlignment="1" applyProtection="1">
      <alignment horizontal="right"/>
      <protection hidden="1"/>
    </xf>
    <xf numFmtId="0" fontId="4" fillId="0" borderId="0" xfId="53" applyFont="1" applyFill="1" applyBorder="1" applyAlignment="1" applyProtection="1">
      <alignment horizontal="left"/>
      <protection hidden="1"/>
    </xf>
    <xf numFmtId="0" fontId="4" fillId="0" borderId="0" xfId="0" applyFont="1" applyBorder="1" applyAlignment="1">
      <alignment horizontal="left"/>
    </xf>
    <xf numFmtId="0" fontId="8" fillId="0" borderId="0" xfId="53" applyFont="1" applyFill="1" applyBorder="1" applyAlignment="1" applyProtection="1">
      <alignment horizontal="left" vertical="center"/>
      <protection hidden="1"/>
    </xf>
    <xf numFmtId="0" fontId="8" fillId="0" borderId="0" xfId="53" applyFont="1" applyFill="1" applyBorder="1" applyAlignment="1" applyProtection="1">
      <alignment horizontal="left"/>
      <protection hidden="1"/>
    </xf>
    <xf numFmtId="0" fontId="6" fillId="0" borderId="14" xfId="0" applyFont="1" applyBorder="1" applyAlignment="1">
      <alignment horizontal="left"/>
    </xf>
    <xf numFmtId="0" fontId="9" fillId="30" borderId="13" xfId="53" applyFont="1" applyFill="1" applyBorder="1" applyAlignment="1" applyProtection="1">
      <alignment horizontal="center"/>
      <protection locked="0"/>
    </xf>
    <xf numFmtId="0" fontId="7" fillId="0" borderId="0" xfId="53" applyFont="1" applyFill="1" applyBorder="1" applyAlignment="1" applyProtection="1">
      <alignment horizontal="right"/>
      <protection hidden="1"/>
    </xf>
    <xf numFmtId="0" fontId="7" fillId="0" borderId="0" xfId="53" applyFont="1" applyFill="1" applyBorder="1" applyProtection="1">
      <alignment/>
      <protection hidden="1"/>
    </xf>
    <xf numFmtId="0" fontId="7"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right" vertical="center" indent="1"/>
      <protection hidden="1"/>
    </xf>
    <xf numFmtId="0" fontId="7" fillId="0" borderId="11" xfId="53" applyFont="1" applyFill="1" applyBorder="1" applyAlignment="1" applyProtection="1">
      <alignment horizontal="center"/>
      <protection hidden="1"/>
    </xf>
    <xf numFmtId="0" fontId="7" fillId="0" borderId="0" xfId="53" applyFont="1" applyFill="1" applyBorder="1" applyAlignment="1" applyProtection="1">
      <alignment horizontal="right" indent="1"/>
      <protection hidden="1"/>
    </xf>
    <xf numFmtId="0" fontId="9" fillId="0" borderId="11" xfId="53" applyFont="1" applyFill="1" applyBorder="1" applyProtection="1">
      <alignment/>
      <protection hidden="1"/>
    </xf>
    <xf numFmtId="0" fontId="9" fillId="0" borderId="12" xfId="53" applyFont="1" applyFill="1" applyBorder="1" applyProtection="1">
      <alignment/>
      <protection hidden="1"/>
    </xf>
    <xf numFmtId="0" fontId="7" fillId="0" borderId="12" xfId="53" applyFont="1" applyFill="1" applyBorder="1" applyAlignment="1" applyProtection="1">
      <alignment horizontal="center"/>
      <protection hidden="1"/>
    </xf>
    <xf numFmtId="0" fontId="7" fillId="0" borderId="12" xfId="0" applyFont="1" applyFill="1" applyBorder="1" applyAlignment="1" applyProtection="1">
      <alignment horizontal="center" vertical="center"/>
      <protection hidden="1"/>
    </xf>
    <xf numFmtId="10" fontId="7" fillId="0" borderId="12" xfId="53" applyNumberFormat="1" applyFont="1" applyFill="1" applyBorder="1" applyAlignment="1" applyProtection="1">
      <alignment horizontal="center"/>
      <protection hidden="1"/>
    </xf>
    <xf numFmtId="0" fontId="9" fillId="0" borderId="15" xfId="53" applyFont="1" applyFill="1" applyBorder="1" applyProtection="1">
      <alignment/>
      <protection hidden="1"/>
    </xf>
    <xf numFmtId="0" fontId="7" fillId="0" borderId="11" xfId="53" applyFont="1" applyFill="1" applyBorder="1" applyProtection="1">
      <alignment/>
      <protection hidden="1"/>
    </xf>
    <xf numFmtId="0" fontId="7" fillId="0" borderId="12" xfId="0" applyFont="1" applyFill="1" applyBorder="1" applyAlignment="1" applyProtection="1">
      <alignment horizontal="right" vertical="center"/>
      <protection hidden="1"/>
    </xf>
    <xf numFmtId="0" fontId="7" fillId="0" borderId="12" xfId="53" applyFont="1" applyFill="1" applyBorder="1" applyAlignment="1" applyProtection="1">
      <alignment horizontal="right"/>
      <protection hidden="1"/>
    </xf>
    <xf numFmtId="0" fontId="9" fillId="0" borderId="0" xfId="53" applyFont="1" applyFill="1" applyBorder="1" applyAlignment="1" applyProtection="1">
      <alignment horizontal="center"/>
      <protection hidden="1"/>
    </xf>
    <xf numFmtId="0" fontId="7" fillId="0" borderId="12" xfId="53" applyFont="1" applyFill="1" applyBorder="1" applyProtection="1">
      <alignment/>
      <protection hidden="1"/>
    </xf>
    <xf numFmtId="0" fontId="7" fillId="0" borderId="15" xfId="53" applyFont="1" applyFill="1" applyBorder="1" applyProtection="1">
      <alignment/>
      <protection hidden="1"/>
    </xf>
    <xf numFmtId="0" fontId="9" fillId="0" borderId="0" xfId="53" applyFont="1" applyFill="1" applyBorder="1" applyAlignment="1" applyProtection="1">
      <alignment horizontal="left"/>
      <protection hidden="1"/>
    </xf>
    <xf numFmtId="0" fontId="9" fillId="0" borderId="0" xfId="0" applyFont="1" applyFill="1" applyBorder="1" applyAlignment="1" applyProtection="1">
      <alignment horizontal="center"/>
      <protection hidden="1"/>
    </xf>
    <xf numFmtId="0" fontId="9" fillId="0" borderId="16" xfId="53" applyFont="1" applyFill="1" applyBorder="1" applyProtection="1">
      <alignment/>
      <protection hidden="1"/>
    </xf>
    <xf numFmtId="0" fontId="7" fillId="0" borderId="16" xfId="53" applyFont="1" applyFill="1" applyBorder="1" applyProtection="1">
      <alignment/>
      <protection hidden="1"/>
    </xf>
    <xf numFmtId="0" fontId="7" fillId="0" borderId="16" xfId="0" applyFont="1" applyFill="1" applyBorder="1" applyAlignment="1" applyProtection="1">
      <alignment horizontal="right" vertical="center"/>
      <protection hidden="1"/>
    </xf>
    <xf numFmtId="0" fontId="15" fillId="33" borderId="0" xfId="53" applyFont="1" applyFill="1" applyBorder="1" applyAlignment="1" applyProtection="1">
      <alignment horizontal="right" vertical="center" indent="1"/>
      <protection hidden="1"/>
    </xf>
    <xf numFmtId="0" fontId="65" fillId="0" borderId="0" xfId="0" applyFont="1" applyBorder="1" applyAlignment="1">
      <alignment horizontal="left" vertical="center"/>
    </xf>
    <xf numFmtId="0" fontId="65" fillId="0" borderId="0" xfId="0" applyFont="1" applyFill="1" applyBorder="1" applyAlignment="1">
      <alignment horizontal="left" vertical="center"/>
    </xf>
    <xf numFmtId="0" fontId="6" fillId="0" borderId="12" xfId="0" applyFont="1" applyFill="1" applyBorder="1" applyAlignment="1" applyProtection="1">
      <alignment horizontal="left"/>
      <protection hidden="1"/>
    </xf>
    <xf numFmtId="0" fontId="7" fillId="0" borderId="0" xfId="53" applyFont="1" applyFill="1" applyBorder="1" applyAlignment="1" applyProtection="1">
      <alignment horizontal="left" vertical="center"/>
      <protection hidden="1"/>
    </xf>
    <xf numFmtId="0" fontId="11" fillId="0" borderId="0" xfId="53" applyFont="1" applyFill="1" applyBorder="1" applyProtection="1">
      <alignment/>
      <protection hidden="1"/>
    </xf>
    <xf numFmtId="0" fontId="7" fillId="0" borderId="0" xfId="53" applyFont="1" applyFill="1" applyBorder="1" applyAlignment="1" applyProtection="1">
      <alignment horizontal="right" vertical="center"/>
      <protection hidden="1"/>
    </xf>
    <xf numFmtId="0" fontId="4" fillId="33" borderId="0" xfId="53" applyFont="1" applyFill="1" applyBorder="1" applyAlignment="1" applyProtection="1">
      <alignment horizontal="right"/>
      <protection hidden="1"/>
    </xf>
    <xf numFmtId="0" fontId="4" fillId="33" borderId="0" xfId="0" applyFont="1" applyFill="1" applyBorder="1" applyAlignment="1" applyProtection="1">
      <alignment horizontal="right"/>
      <protection hidden="1"/>
    </xf>
    <xf numFmtId="0" fontId="4" fillId="33" borderId="0" xfId="53" applyFont="1" applyFill="1" applyBorder="1" applyProtection="1">
      <alignment/>
      <protection hidden="1"/>
    </xf>
    <xf numFmtId="0" fontId="6" fillId="33" borderId="0" xfId="0" applyFont="1" applyFill="1" applyBorder="1" applyAlignment="1" applyProtection="1">
      <alignment horizontal="left"/>
      <protection hidden="1"/>
    </xf>
    <xf numFmtId="0" fontId="4" fillId="33" borderId="0" xfId="53" applyFont="1" applyFill="1" applyBorder="1" applyAlignment="1" applyProtection="1">
      <alignment horizontal="right" vertical="center"/>
      <protection hidden="1"/>
    </xf>
    <xf numFmtId="0" fontId="6"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right" vertical="center"/>
      <protection hidden="1"/>
    </xf>
    <xf numFmtId="0" fontId="7" fillId="33" borderId="0" xfId="53" applyFont="1" applyFill="1" applyBorder="1" applyProtection="1">
      <alignment/>
      <protection hidden="1"/>
    </xf>
    <xf numFmtId="0" fontId="9" fillId="33" borderId="0" xfId="0" applyFont="1" applyFill="1" applyBorder="1" applyAlignment="1" applyProtection="1">
      <alignment horizontal="left"/>
      <protection hidden="1"/>
    </xf>
    <xf numFmtId="0" fontId="7" fillId="33" borderId="0" xfId="0" applyFont="1" applyFill="1" applyBorder="1" applyAlignment="1" applyProtection="1">
      <alignment horizontal="right"/>
      <protection hidden="1"/>
    </xf>
    <xf numFmtId="0" fontId="4" fillId="33" borderId="0" xfId="0" applyFont="1" applyFill="1" applyBorder="1" applyAlignment="1" applyProtection="1">
      <alignment horizontal="center" vertical="center"/>
      <protection hidden="1"/>
    </xf>
    <xf numFmtId="49" fontId="6" fillId="0" borderId="0" xfId="53" applyNumberFormat="1" applyFont="1" applyFill="1" applyBorder="1" applyAlignment="1" applyProtection="1">
      <alignment/>
      <protection hidden="1"/>
    </xf>
    <xf numFmtId="14" fontId="6" fillId="0" borderId="0" xfId="53" applyNumberFormat="1" applyFont="1" applyFill="1" applyBorder="1" applyAlignment="1" applyProtection="1">
      <alignment horizontal="center"/>
      <protection hidden="1"/>
    </xf>
    <xf numFmtId="1" fontId="6" fillId="0" borderId="0" xfId="53" applyNumberFormat="1" applyFont="1" applyFill="1" applyBorder="1" applyAlignment="1" applyProtection="1">
      <alignment horizontal="center"/>
      <protection hidden="1"/>
    </xf>
    <xf numFmtId="0" fontId="6" fillId="0" borderId="0" xfId="0" applyFont="1" applyBorder="1" applyAlignment="1" applyProtection="1">
      <alignment/>
      <protection hidden="1"/>
    </xf>
    <xf numFmtId="0" fontId="6" fillId="0" borderId="0"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6" fillId="0" borderId="0" xfId="0" applyFont="1" applyFill="1" applyBorder="1" applyAlignment="1" applyProtection="1">
      <alignment horizontal="right" indent="1"/>
      <protection hidden="1"/>
    </xf>
    <xf numFmtId="0" fontId="4" fillId="0" borderId="0" xfId="0" applyFont="1" applyAlignment="1" applyProtection="1">
      <alignment horizontal="right" indent="1"/>
      <protection hidden="1"/>
    </xf>
    <xf numFmtId="0" fontId="65" fillId="0" borderId="0" xfId="0" applyFont="1" applyBorder="1" applyAlignment="1" applyProtection="1">
      <alignment horizontal="right"/>
      <protection hidden="1"/>
    </xf>
    <xf numFmtId="0" fontId="65" fillId="0" borderId="0" xfId="0" applyNumberFormat="1" applyFont="1" applyFill="1" applyBorder="1" applyAlignment="1" applyProtection="1">
      <alignment horizontal="right" vertical="center"/>
      <protection hidden="1"/>
    </xf>
    <xf numFmtId="0" fontId="65" fillId="0" borderId="0" xfId="0" applyFont="1" applyFill="1" applyBorder="1" applyAlignment="1" applyProtection="1">
      <alignment horizontal="right"/>
      <protection hidden="1"/>
    </xf>
    <xf numFmtId="0" fontId="65" fillId="0" borderId="0" xfId="0" applyFont="1" applyBorder="1" applyAlignment="1" applyProtection="1">
      <alignment horizontal="center"/>
      <protection hidden="1"/>
    </xf>
    <xf numFmtId="0" fontId="9" fillId="0" borderId="13" xfId="53" applyFont="1" applyFill="1" applyBorder="1" applyAlignment="1" applyProtection="1">
      <alignment horizontal="center" vertical="center"/>
      <protection hidden="1"/>
    </xf>
    <xf numFmtId="0" fontId="6" fillId="0" borderId="12" xfId="0" applyNumberFormat="1" applyFont="1" applyBorder="1" applyAlignment="1" applyProtection="1">
      <alignment horizontal="left"/>
      <protection hidden="1"/>
    </xf>
    <xf numFmtId="0" fontId="9" fillId="0" borderId="12" xfId="0" applyNumberFormat="1" applyFont="1" applyBorder="1" applyAlignment="1" applyProtection="1">
      <alignment horizontal="left"/>
      <protection hidden="1"/>
    </xf>
    <xf numFmtId="0" fontId="65" fillId="0" borderId="0" xfId="0" applyNumberFormat="1" applyFont="1" applyBorder="1" applyAlignment="1" applyProtection="1">
      <alignment horizontal="left"/>
      <protection hidden="1"/>
    </xf>
    <xf numFmtId="0" fontId="65" fillId="0" borderId="0" xfId="0" applyNumberFormat="1" applyFont="1" applyFill="1" applyBorder="1" applyAlignment="1" applyProtection="1">
      <alignment horizontal="right"/>
      <protection hidden="1"/>
    </xf>
    <xf numFmtId="0" fontId="6" fillId="33" borderId="0" xfId="0" applyNumberFormat="1" applyFont="1" applyFill="1" applyBorder="1" applyAlignment="1" applyProtection="1">
      <alignment horizontal="right"/>
      <protection hidden="1"/>
    </xf>
    <xf numFmtId="0" fontId="65" fillId="33" borderId="0" xfId="0" applyNumberFormat="1" applyFont="1" applyFill="1" applyBorder="1" applyAlignment="1" applyProtection="1">
      <alignment horizontal="left"/>
      <protection hidden="1"/>
    </xf>
    <xf numFmtId="0" fontId="66" fillId="33" borderId="0" xfId="0" applyNumberFormat="1" applyFont="1" applyFill="1" applyBorder="1" applyAlignment="1" applyProtection="1">
      <alignment horizontal="right"/>
      <protection hidden="1"/>
    </xf>
    <xf numFmtId="0" fontId="9" fillId="33" borderId="0" xfId="0" applyFont="1" applyFill="1" applyBorder="1" applyAlignment="1" applyProtection="1">
      <alignment horizontal="left" vertical="center"/>
      <protection hidden="1"/>
    </xf>
    <xf numFmtId="0" fontId="67" fillId="35" borderId="0" xfId="0" applyFont="1" applyFill="1" applyBorder="1" applyAlignment="1" applyProtection="1">
      <alignment horizontal="left" vertical="center"/>
      <protection hidden="1"/>
    </xf>
    <xf numFmtId="0" fontId="65" fillId="33" borderId="17" xfId="0" applyNumberFormat="1" applyFont="1" applyFill="1" applyBorder="1" applyAlignment="1" applyProtection="1">
      <alignment horizontal="center"/>
      <protection hidden="1"/>
    </xf>
    <xf numFmtId="0" fontId="7" fillId="36" borderId="0" xfId="0" applyFont="1" applyFill="1" applyBorder="1" applyAlignment="1" applyProtection="1">
      <alignment horizontal="left" vertical="center"/>
      <protection hidden="1"/>
    </xf>
    <xf numFmtId="0" fontId="18" fillId="36" borderId="0" xfId="0" applyFont="1" applyFill="1" applyBorder="1" applyAlignment="1" applyProtection="1">
      <alignment horizontal="left" vertical="center"/>
      <protection hidden="1"/>
    </xf>
    <xf numFmtId="0" fontId="7" fillId="37" borderId="0" xfId="0" applyFont="1" applyFill="1" applyBorder="1" applyAlignment="1" applyProtection="1">
      <alignment horizontal="left" vertical="center"/>
      <protection hidden="1"/>
    </xf>
    <xf numFmtId="0" fontId="18" fillId="37" borderId="0" xfId="0" applyFont="1" applyFill="1" applyBorder="1" applyAlignment="1" applyProtection="1">
      <alignment horizontal="left" vertical="center"/>
      <protection hidden="1"/>
    </xf>
    <xf numFmtId="0" fontId="7" fillId="38" borderId="0" xfId="0" applyFont="1" applyFill="1" applyBorder="1" applyAlignment="1" applyProtection="1">
      <alignment horizontal="left" vertical="center"/>
      <protection hidden="1"/>
    </xf>
    <xf numFmtId="0" fontId="18" fillId="38" borderId="0" xfId="0" applyFont="1" applyFill="1" applyBorder="1" applyAlignment="1" applyProtection="1">
      <alignment horizontal="left" vertical="center"/>
      <protection hidden="1"/>
    </xf>
    <xf numFmtId="0" fontId="68" fillId="39" borderId="0" xfId="0" applyFont="1" applyFill="1" applyBorder="1" applyAlignment="1" applyProtection="1">
      <alignment horizontal="left" vertical="center"/>
      <protection hidden="1"/>
    </xf>
    <xf numFmtId="0" fontId="67" fillId="39" borderId="0" xfId="0" applyFont="1" applyFill="1" applyBorder="1" applyAlignment="1" applyProtection="1">
      <alignment horizontal="left" vertical="center"/>
      <protection hidden="1"/>
    </xf>
    <xf numFmtId="0" fontId="6" fillId="0" borderId="0" xfId="0" applyFont="1" applyBorder="1" applyAlignment="1" applyProtection="1">
      <alignment horizontal="left"/>
      <protection hidden="1"/>
    </xf>
    <xf numFmtId="0" fontId="64" fillId="0" borderId="0" xfId="0" applyNumberFormat="1" applyFont="1" applyFill="1" applyBorder="1" applyAlignment="1" applyProtection="1">
      <alignment horizontal="right" vertical="center" indent="1"/>
      <protection hidden="1"/>
    </xf>
    <xf numFmtId="0" fontId="11" fillId="0" borderId="0" xfId="53" applyFont="1" applyFill="1" applyBorder="1" applyAlignment="1" applyProtection="1">
      <alignment horizontal="right" indent="1"/>
      <protection hidden="1"/>
    </xf>
    <xf numFmtId="0" fontId="64" fillId="0" borderId="0" xfId="0" applyFont="1" applyBorder="1" applyAlignment="1" applyProtection="1">
      <alignment horizontal="right" indent="1"/>
      <protection hidden="1"/>
    </xf>
    <xf numFmtId="0" fontId="64" fillId="0" borderId="0" xfId="0" applyFont="1" applyFill="1" applyBorder="1" applyAlignment="1" applyProtection="1">
      <alignment horizontal="right"/>
      <protection hidden="1"/>
    </xf>
    <xf numFmtId="0" fontId="4" fillId="0" borderId="12" xfId="53" applyFont="1" applyFill="1" applyBorder="1" applyAlignment="1" applyProtection="1">
      <alignment horizontal="center"/>
      <protection hidden="1"/>
    </xf>
    <xf numFmtId="0" fontId="4" fillId="0" borderId="12" xfId="0" applyFont="1" applyFill="1" applyBorder="1" applyAlignment="1" applyProtection="1">
      <alignment horizontal="center" vertical="center"/>
      <protection hidden="1"/>
    </xf>
    <xf numFmtId="10" fontId="4" fillId="0" borderId="12" xfId="53" applyNumberFormat="1" applyFont="1" applyFill="1" applyBorder="1" applyAlignment="1" applyProtection="1">
      <alignment horizontal="center"/>
      <protection hidden="1"/>
    </xf>
    <xf numFmtId="0" fontId="4" fillId="0" borderId="12" xfId="53" applyFont="1" applyFill="1" applyBorder="1" applyAlignment="1" applyProtection="1">
      <alignment horizontal="right"/>
      <protection hidden="1"/>
    </xf>
    <xf numFmtId="0" fontId="4" fillId="0" borderId="12" xfId="0" applyFont="1" applyFill="1" applyBorder="1" applyAlignment="1" applyProtection="1">
      <alignment horizontal="right" vertical="center"/>
      <protection hidden="1"/>
    </xf>
    <xf numFmtId="10" fontId="4" fillId="0" borderId="12" xfId="53" applyNumberFormat="1" applyFont="1" applyFill="1" applyBorder="1" applyAlignment="1" applyProtection="1">
      <alignment horizontal="right"/>
      <protection hidden="1"/>
    </xf>
    <xf numFmtId="0" fontId="64" fillId="0" borderId="11" xfId="0" applyFont="1" applyBorder="1" applyAlignment="1" applyProtection="1">
      <alignment horizontal="right" indent="1"/>
      <protection hidden="1"/>
    </xf>
    <xf numFmtId="0" fontId="6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10" fontId="4" fillId="0" borderId="0" xfId="53" applyNumberFormat="1" applyFont="1" applyFill="1" applyBorder="1" applyAlignment="1" applyProtection="1">
      <alignment horizontal="right"/>
      <protection hidden="1"/>
    </xf>
    <xf numFmtId="0" fontId="4" fillId="0" borderId="0" xfId="0" applyNumberFormat="1" applyFont="1" applyFill="1" applyBorder="1" applyAlignment="1" applyProtection="1">
      <alignment horizontal="right" indent="1"/>
      <protection hidden="1"/>
    </xf>
    <xf numFmtId="0" fontId="64" fillId="0" borderId="0" xfId="0" applyFont="1" applyAlignment="1" applyProtection="1">
      <alignment horizontal="right"/>
      <protection hidden="1"/>
    </xf>
    <xf numFmtId="0" fontId="64" fillId="0" borderId="0" xfId="0" applyNumberFormat="1" applyFont="1" applyFill="1" applyBorder="1" applyAlignment="1" applyProtection="1">
      <alignment horizontal="right"/>
      <protection hidden="1"/>
    </xf>
    <xf numFmtId="0" fontId="64" fillId="0" borderId="0" xfId="0" applyNumberFormat="1" applyFont="1" applyAlignment="1" applyProtection="1">
      <alignment horizontal="right"/>
      <protection hidden="1"/>
    </xf>
    <xf numFmtId="0" fontId="64" fillId="0" borderId="0" xfId="0" applyFont="1" applyFill="1" applyBorder="1" applyAlignment="1" applyProtection="1">
      <alignment horizontal="right" vertical="center" indent="1"/>
      <protection hidden="1"/>
    </xf>
    <xf numFmtId="0" fontId="64" fillId="0" borderId="0" xfId="0" applyFont="1" applyBorder="1" applyAlignment="1" applyProtection="1">
      <alignment horizontal="right"/>
      <protection hidden="1"/>
    </xf>
    <xf numFmtId="0" fontId="4" fillId="0" borderId="0" xfId="0" applyFont="1" applyBorder="1" applyAlignment="1" applyProtection="1">
      <alignment horizontal="center"/>
      <protection hidden="1"/>
    </xf>
    <xf numFmtId="0" fontId="16" fillId="33" borderId="0" xfId="53" applyFont="1" applyFill="1" applyBorder="1" applyAlignment="1" applyProtection="1">
      <alignment horizontal="right"/>
      <protection hidden="1"/>
    </xf>
    <xf numFmtId="0" fontId="16" fillId="33" borderId="0" xfId="0" applyFont="1" applyFill="1" applyBorder="1" applyAlignment="1" applyProtection="1">
      <alignment horizontal="right"/>
      <protection hidden="1"/>
    </xf>
    <xf numFmtId="0" fontId="19" fillId="0" borderId="0" xfId="0" applyFont="1" applyFill="1" applyAlignment="1" applyProtection="1">
      <alignment/>
      <protection/>
    </xf>
    <xf numFmtId="0" fontId="19" fillId="0" borderId="0" xfId="0" applyFont="1" applyFill="1" applyAlignment="1">
      <alignment horizontal="center"/>
    </xf>
    <xf numFmtId="0" fontId="19" fillId="0" borderId="0" xfId="0" applyFont="1" applyFill="1" applyAlignment="1">
      <alignment/>
    </xf>
    <xf numFmtId="0" fontId="64" fillId="0" borderId="12" xfId="0" applyNumberFormat="1" applyFont="1" applyFill="1" applyBorder="1" applyAlignment="1" applyProtection="1">
      <alignment horizontal="right" vertical="center"/>
      <protection hidden="1"/>
    </xf>
    <xf numFmtId="0" fontId="64" fillId="0"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center" vertical="center"/>
      <protection hidden="1"/>
    </xf>
    <xf numFmtId="0" fontId="7" fillId="0" borderId="0" xfId="53" applyFont="1" applyFill="1" applyBorder="1" applyAlignment="1" applyProtection="1">
      <alignment vertical="top" wrapText="1"/>
      <protection hidden="1"/>
    </xf>
    <xf numFmtId="0" fontId="12" fillId="0" borderId="0" xfId="53" applyFont="1" applyFill="1" applyBorder="1" applyProtection="1">
      <alignment/>
      <protection hidden="1"/>
    </xf>
    <xf numFmtId="0" fontId="13" fillId="0" borderId="0" xfId="53" applyFont="1" applyFill="1" applyBorder="1" applyAlignment="1" applyProtection="1">
      <alignment horizontal="center"/>
      <protection hidden="1"/>
    </xf>
    <xf numFmtId="0" fontId="12" fillId="0" borderId="0" xfId="53" applyFont="1" applyFill="1" applyBorder="1" applyAlignment="1" applyProtection="1">
      <alignment horizontal="center"/>
      <protection hidden="1"/>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horizontal="right"/>
      <protection hidden="1"/>
    </xf>
    <xf numFmtId="0" fontId="13" fillId="0" borderId="0" xfId="53" applyFont="1" applyFill="1" applyBorder="1" applyAlignment="1" applyProtection="1">
      <alignment horizontal="right"/>
      <protection hidden="1"/>
    </xf>
    <xf numFmtId="0" fontId="13" fillId="0" borderId="11" xfId="53" applyFont="1" applyFill="1" applyBorder="1" applyAlignment="1" applyProtection="1">
      <alignment horizontal="center"/>
      <protection hidden="1"/>
    </xf>
    <xf numFmtId="0" fontId="7" fillId="0" borderId="18" xfId="53" applyFont="1" applyFill="1" applyBorder="1" applyProtection="1">
      <alignment/>
      <protection hidden="1"/>
    </xf>
    <xf numFmtId="0" fontId="4" fillId="0" borderId="16" xfId="53" applyFont="1" applyFill="1" applyBorder="1" applyProtection="1">
      <alignment/>
      <protection hidden="1"/>
    </xf>
    <xf numFmtId="0" fontId="4" fillId="0" borderId="19" xfId="53" applyFont="1" applyFill="1" applyBorder="1" applyAlignment="1" applyProtection="1">
      <alignment horizontal="center"/>
      <protection hidden="1"/>
    </xf>
    <xf numFmtId="0" fontId="4" fillId="0" borderId="19" xfId="0" applyFont="1" applyFill="1" applyBorder="1" applyAlignment="1" applyProtection="1">
      <alignment horizontal="center"/>
      <protection hidden="1"/>
    </xf>
    <xf numFmtId="0" fontId="6" fillId="33" borderId="0" xfId="53" applyFont="1" applyFill="1" applyBorder="1" applyProtection="1">
      <alignment/>
      <protection hidden="1"/>
    </xf>
    <xf numFmtId="0" fontId="4" fillId="33" borderId="0" xfId="0" applyFont="1" applyFill="1" applyBorder="1" applyAlignment="1" applyProtection="1">
      <alignment horizontal="left"/>
      <protection hidden="1"/>
    </xf>
    <xf numFmtId="0" fontId="64" fillId="33" borderId="0" xfId="0" applyNumberFormat="1" applyFont="1" applyFill="1" applyBorder="1" applyAlignment="1" applyProtection="1">
      <alignment horizontal="right" vertical="center" indent="1"/>
      <protection hidden="1"/>
    </xf>
    <xf numFmtId="0" fontId="65" fillId="33" borderId="0" xfId="0" applyNumberFormat="1" applyFont="1" applyFill="1" applyBorder="1" applyAlignment="1" applyProtection="1">
      <alignment horizontal="right" vertical="center"/>
      <protection hidden="1"/>
    </xf>
    <xf numFmtId="0" fontId="64" fillId="33" borderId="0" xfId="0" applyFont="1" applyFill="1" applyBorder="1" applyAlignment="1" applyProtection="1">
      <alignment/>
      <protection hidden="1"/>
    </xf>
    <xf numFmtId="0" fontId="64" fillId="0"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4" fillId="33" borderId="0" xfId="0" applyFont="1" applyFill="1" applyBorder="1" applyAlignment="1" applyProtection="1">
      <alignment horizontal="right" vertical="center" indent="1"/>
      <protection hidden="1"/>
    </xf>
    <xf numFmtId="0" fontId="9" fillId="33" borderId="0" xfId="53" applyFont="1" applyFill="1" applyBorder="1" applyProtection="1">
      <alignment/>
      <protection hidden="1"/>
    </xf>
    <xf numFmtId="0" fontId="64" fillId="33" borderId="0" xfId="0" applyFont="1" applyFill="1" applyBorder="1" applyAlignment="1" applyProtection="1">
      <alignment horizontal="right" indent="1"/>
      <protection hidden="1"/>
    </xf>
    <xf numFmtId="0" fontId="64" fillId="33" borderId="11" xfId="0" applyFont="1" applyFill="1" applyBorder="1" applyAlignment="1" applyProtection="1">
      <alignment horizontal="right" indent="1"/>
      <protection hidden="1"/>
    </xf>
    <xf numFmtId="0" fontId="4" fillId="33" borderId="0" xfId="53" applyFont="1" applyFill="1" applyBorder="1" applyAlignment="1" applyProtection="1">
      <alignment horizontal="right" indent="1"/>
      <protection hidden="1"/>
    </xf>
    <xf numFmtId="0" fontId="7" fillId="33" borderId="0" xfId="0" applyFont="1" applyFill="1" applyBorder="1" applyAlignment="1" applyProtection="1">
      <alignment horizontal="right" vertical="center" indent="1"/>
      <protection hidden="1"/>
    </xf>
    <xf numFmtId="0" fontId="6" fillId="0" borderId="0" xfId="0" applyFont="1" applyBorder="1" applyAlignment="1" applyProtection="1">
      <alignment horizontal="right" indent="1"/>
      <protection hidden="1"/>
    </xf>
    <xf numFmtId="0" fontId="15" fillId="33" borderId="0" xfId="53" applyFont="1" applyFill="1" applyBorder="1" applyAlignment="1" applyProtection="1">
      <alignment horizontal="right" vertical="center"/>
      <protection hidden="1"/>
    </xf>
    <xf numFmtId="0" fontId="6" fillId="40" borderId="13" xfId="53" applyFont="1" applyFill="1" applyBorder="1" applyAlignment="1" applyProtection="1">
      <alignment horizontal="center" vertical="center"/>
      <protection hidden="1"/>
    </xf>
    <xf numFmtId="0" fontId="4" fillId="0" borderId="13" xfId="53" applyFont="1" applyFill="1" applyBorder="1" applyProtection="1">
      <alignment/>
      <protection hidden="1"/>
    </xf>
    <xf numFmtId="0" fontId="4" fillId="0" borderId="13" xfId="53" applyFont="1" applyFill="1" applyBorder="1" applyAlignment="1" applyProtection="1">
      <alignment horizontal="center"/>
      <protection hidden="1"/>
    </xf>
    <xf numFmtId="0" fontId="10" fillId="33" borderId="0" xfId="53" applyFont="1" applyFill="1" applyBorder="1" applyAlignment="1" applyProtection="1">
      <alignment horizontal="right"/>
      <protection hidden="1"/>
    </xf>
    <xf numFmtId="0" fontId="66" fillId="0" borderId="0" xfId="0" applyFont="1" applyBorder="1" applyAlignment="1" applyProtection="1">
      <alignment horizontal="right" vertical="center"/>
      <protection hidden="1"/>
    </xf>
    <xf numFmtId="0" fontId="9" fillId="33" borderId="0" xfId="53" applyFont="1" applyFill="1" applyBorder="1" applyAlignment="1" applyProtection="1">
      <alignment horizontal="right" vertical="center"/>
      <protection hidden="1"/>
    </xf>
    <xf numFmtId="0" fontId="9" fillId="33" borderId="0" xfId="53" applyFont="1" applyFill="1" applyBorder="1" applyAlignment="1" applyProtection="1">
      <alignment horizontal="center" vertical="center"/>
      <protection hidden="1"/>
    </xf>
    <xf numFmtId="0" fontId="7" fillId="33" borderId="0" xfId="0" applyFont="1" applyFill="1" applyBorder="1" applyAlignment="1" applyProtection="1">
      <alignment horizontal="left"/>
      <protection hidden="1"/>
    </xf>
    <xf numFmtId="0" fontId="10" fillId="0" borderId="0" xfId="53" applyFont="1" applyFill="1" applyBorder="1" applyAlignment="1" applyProtection="1">
      <alignment horizontal="left"/>
      <protection hidden="1"/>
    </xf>
    <xf numFmtId="0" fontId="4" fillId="33" borderId="0" xfId="53" applyFont="1" applyFill="1" applyBorder="1" applyAlignment="1" applyProtection="1">
      <alignment horizontal="center"/>
      <protection hidden="1"/>
    </xf>
    <xf numFmtId="0" fontId="4" fillId="41" borderId="0" xfId="53" applyFont="1" applyFill="1" applyBorder="1" applyProtection="1">
      <alignment/>
      <protection hidden="1"/>
    </xf>
    <xf numFmtId="0" fontId="4" fillId="41" borderId="0" xfId="53" applyFont="1" applyFill="1" applyBorder="1" applyAlignment="1" applyProtection="1">
      <alignment horizontal="center"/>
      <protection hidden="1"/>
    </xf>
    <xf numFmtId="0" fontId="4" fillId="30" borderId="13" xfId="53" applyFont="1" applyFill="1" applyBorder="1" applyAlignment="1" applyProtection="1">
      <alignment horizontal="center"/>
      <protection locked="0"/>
    </xf>
    <xf numFmtId="0" fontId="4" fillId="42" borderId="13" xfId="53" applyFont="1" applyFill="1" applyBorder="1" applyAlignment="1" applyProtection="1">
      <alignment horizontal="center"/>
      <protection locked="0"/>
    </xf>
    <xf numFmtId="0" fontId="4" fillId="30" borderId="20" xfId="53" applyFont="1" applyFill="1" applyBorder="1" applyAlignment="1" applyProtection="1">
      <alignment horizontal="center"/>
      <protection locked="0"/>
    </xf>
    <xf numFmtId="0" fontId="4" fillId="0" borderId="0" xfId="53" applyFont="1" applyFill="1" applyBorder="1" applyAlignment="1" applyProtection="1">
      <alignment vertical="top" wrapText="1"/>
      <protection hidden="1"/>
    </xf>
    <xf numFmtId="0" fontId="4" fillId="0" borderId="0" xfId="53" applyFont="1" applyFill="1" applyBorder="1" applyAlignment="1" applyProtection="1">
      <alignment/>
      <protection locked="0"/>
    </xf>
    <xf numFmtId="0" fontId="4" fillId="0" borderId="0" xfId="0" applyFont="1" applyFill="1" applyBorder="1" applyAlignment="1" applyProtection="1">
      <alignment horizontal="center"/>
      <protection hidden="1"/>
    </xf>
    <xf numFmtId="0" fontId="4" fillId="0" borderId="13" xfId="53" applyFont="1" applyFill="1" applyBorder="1" applyAlignment="1" applyProtection="1">
      <alignment horizontal="center"/>
      <protection locked="0"/>
    </xf>
    <xf numFmtId="0" fontId="4" fillId="0" borderId="0" xfId="0" applyFont="1" applyFill="1" applyAlignment="1">
      <alignment/>
    </xf>
    <xf numFmtId="0" fontId="4" fillId="38" borderId="13" xfId="53" applyFont="1" applyFill="1" applyBorder="1" applyAlignment="1" applyProtection="1">
      <alignment horizontal="center"/>
      <protection hidden="1"/>
    </xf>
    <xf numFmtId="0" fontId="20" fillId="40" borderId="13" xfId="53" applyFont="1" applyFill="1" applyBorder="1" applyAlignment="1" applyProtection="1">
      <alignment horizontal="center" vertical="center"/>
      <protection hidden="1"/>
    </xf>
    <xf numFmtId="0" fontId="12" fillId="0" borderId="0" xfId="0" applyFont="1" applyFill="1" applyBorder="1" applyAlignment="1" applyProtection="1">
      <alignment horizontal="left"/>
      <protection hidden="1"/>
    </xf>
    <xf numFmtId="0" fontId="4" fillId="0" borderId="0" xfId="0" applyFont="1" applyBorder="1" applyAlignment="1">
      <alignment horizontal="center"/>
    </xf>
    <xf numFmtId="0" fontId="9" fillId="33" borderId="0" xfId="0" applyFont="1" applyFill="1" applyBorder="1" applyAlignment="1" applyProtection="1">
      <alignment horizontal="center" vertical="center"/>
      <protection hidden="1"/>
    </xf>
    <xf numFmtId="0" fontId="64" fillId="0" borderId="21" xfId="0" applyFont="1" applyFill="1" applyBorder="1" applyAlignment="1" applyProtection="1">
      <alignment horizontal="right" indent="1"/>
      <protection hidden="1"/>
    </xf>
    <xf numFmtId="0" fontId="66" fillId="0" borderId="0" xfId="0" applyFont="1" applyBorder="1" applyAlignment="1" applyProtection="1">
      <alignment horizontal="right" vertical="center" indent="1"/>
      <protection hidden="1"/>
    </xf>
    <xf numFmtId="0" fontId="66" fillId="33" borderId="0" xfId="0" applyFont="1" applyFill="1" applyBorder="1" applyAlignment="1" applyProtection="1">
      <alignment horizontal="right" vertical="center" indent="1"/>
      <protection hidden="1"/>
    </xf>
    <xf numFmtId="0" fontId="5" fillId="33" borderId="0" xfId="0" applyFont="1" applyFill="1" applyBorder="1" applyAlignment="1" applyProtection="1">
      <alignment horizontal="right" vertical="center"/>
      <protection hidden="1"/>
    </xf>
    <xf numFmtId="0" fontId="6" fillId="43" borderId="13" xfId="53" applyFont="1" applyFill="1" applyBorder="1" applyAlignment="1" applyProtection="1">
      <alignment horizontal="center" vertical="center"/>
      <protection hidden="1"/>
    </xf>
    <xf numFmtId="0" fontId="22" fillId="33" borderId="10" xfId="53" applyFont="1" applyFill="1" applyBorder="1" applyAlignment="1" applyProtection="1">
      <alignment horizontal="center" vertical="center"/>
      <protection locked="0"/>
    </xf>
    <xf numFmtId="0" fontId="64" fillId="0" borderId="12" xfId="0" applyNumberFormat="1" applyFont="1" applyBorder="1" applyAlignment="1" applyProtection="1">
      <alignment horizontal="right" indent="1"/>
      <protection hidden="1"/>
    </xf>
    <xf numFmtId="0" fontId="64" fillId="0" borderId="12" xfId="0" applyFont="1" applyBorder="1" applyAlignment="1" applyProtection="1">
      <alignment horizontal="right"/>
      <protection hidden="1"/>
    </xf>
    <xf numFmtId="0" fontId="7" fillId="35" borderId="0" xfId="0" applyFont="1" applyFill="1" applyBorder="1" applyAlignment="1" applyProtection="1">
      <alignment horizontal="left" vertical="center"/>
      <protection hidden="1"/>
    </xf>
    <xf numFmtId="0" fontId="65" fillId="44" borderId="22" xfId="0" applyNumberFormat="1" applyFont="1" applyFill="1" applyBorder="1" applyAlignment="1" applyProtection="1">
      <alignment horizontal="center"/>
      <protection locked="0"/>
    </xf>
    <xf numFmtId="0" fontId="68" fillId="35" borderId="13" xfId="0" applyFont="1" applyFill="1" applyBorder="1" applyAlignment="1" applyProtection="1">
      <alignment horizontal="left" vertical="center"/>
      <protection hidden="1"/>
    </xf>
    <xf numFmtId="0" fontId="7" fillId="36" borderId="13" xfId="0" applyFont="1" applyFill="1" applyBorder="1" applyAlignment="1" applyProtection="1">
      <alignment horizontal="left" vertical="center"/>
      <protection hidden="1"/>
    </xf>
    <xf numFmtId="0" fontId="7" fillId="37" borderId="13" xfId="0" applyFont="1" applyFill="1" applyBorder="1" applyAlignment="1" applyProtection="1">
      <alignment horizontal="left" vertical="center"/>
      <protection hidden="1"/>
    </xf>
    <xf numFmtId="0" fontId="7" fillId="38" borderId="13" xfId="0" applyFont="1" applyFill="1" applyBorder="1" applyAlignment="1" applyProtection="1">
      <alignment horizontal="left" vertical="center"/>
      <protection hidden="1"/>
    </xf>
    <xf numFmtId="0" fontId="68" fillId="39" borderId="13" xfId="0" applyFont="1" applyFill="1" applyBorder="1" applyAlignment="1" applyProtection="1">
      <alignment horizontal="left" vertical="center"/>
      <protection hidden="1"/>
    </xf>
    <xf numFmtId="0" fontId="9" fillId="33" borderId="0" xfId="0" applyFont="1" applyFill="1" applyBorder="1" applyAlignment="1" applyProtection="1">
      <alignment horizontal="left" indent="1"/>
      <protection hidden="1"/>
    </xf>
    <xf numFmtId="0" fontId="4" fillId="0" borderId="23" xfId="0" applyFont="1" applyFill="1" applyBorder="1" applyAlignment="1">
      <alignment/>
    </xf>
    <xf numFmtId="0" fontId="15" fillId="33" borderId="0" xfId="53" applyFont="1" applyFill="1" applyBorder="1" applyAlignment="1" applyProtection="1">
      <alignment vertical="center"/>
      <protection hidden="1"/>
    </xf>
    <xf numFmtId="0" fontId="64" fillId="0" borderId="12" xfId="0" applyFont="1" applyBorder="1" applyAlignment="1" applyProtection="1">
      <alignment horizontal="right" indent="1"/>
      <protection hidden="1"/>
    </xf>
    <xf numFmtId="0" fontId="64" fillId="0" borderId="0" xfId="0" applyFont="1" applyAlignment="1" applyProtection="1">
      <alignment horizontal="right" indent="1"/>
      <protection hidden="1"/>
    </xf>
    <xf numFmtId="0" fontId="64" fillId="0" borderId="0" xfId="0" applyNumberFormat="1" applyFont="1" applyFill="1" applyBorder="1" applyAlignment="1" applyProtection="1">
      <alignment horizontal="right" indent="1"/>
      <protection hidden="1"/>
    </xf>
    <xf numFmtId="0" fontId="64" fillId="0" borderId="0" xfId="0" applyNumberFormat="1" applyFont="1" applyAlignment="1" applyProtection="1">
      <alignment horizontal="right" indent="1"/>
      <protection hidden="1"/>
    </xf>
    <xf numFmtId="171" fontId="6" fillId="43" borderId="13" xfId="46" applyNumberFormat="1" applyFont="1" applyFill="1" applyBorder="1" applyAlignment="1" applyProtection="1">
      <alignment horizontal="left" vertical="center"/>
      <protection hidden="1"/>
    </xf>
    <xf numFmtId="171" fontId="6" fillId="43" borderId="13" xfId="46" applyFont="1" applyFill="1" applyBorder="1" applyAlignment="1" applyProtection="1">
      <alignment horizontal="left" vertical="center"/>
      <protection hidden="1"/>
    </xf>
    <xf numFmtId="171" fontId="6" fillId="0" borderId="23" xfId="46" applyFont="1" applyFill="1" applyBorder="1" applyAlignment="1" applyProtection="1">
      <alignment horizontal="left" vertical="center"/>
      <protection hidden="1"/>
    </xf>
    <xf numFmtId="171" fontId="6" fillId="43" borderId="13" xfId="53" applyNumberFormat="1" applyFont="1" applyFill="1" applyBorder="1" applyAlignment="1" applyProtection="1">
      <alignment horizontal="center" vertical="center"/>
      <protection hidden="1"/>
    </xf>
    <xf numFmtId="0" fontId="15" fillId="33" borderId="0" xfId="53" applyFont="1" applyFill="1" applyBorder="1" applyProtection="1">
      <alignment/>
      <protection hidden="1"/>
    </xf>
    <xf numFmtId="0" fontId="6" fillId="30" borderId="13" xfId="53" applyFont="1" applyFill="1" applyBorder="1" applyAlignment="1" applyProtection="1">
      <alignment horizontal="center" vertical="center"/>
      <protection locked="0"/>
    </xf>
    <xf numFmtId="10" fontId="4" fillId="0" borderId="12" xfId="53" applyNumberFormat="1" applyFont="1" applyFill="1" applyBorder="1" applyAlignment="1" applyProtection="1">
      <alignment horizontal="left"/>
      <protection hidden="1"/>
    </xf>
    <xf numFmtId="0" fontId="15" fillId="33" borderId="0" xfId="53" applyFont="1" applyFill="1" applyBorder="1" applyAlignment="1" applyProtection="1">
      <alignment horizontal="left" vertical="center"/>
      <protection hidden="1"/>
    </xf>
    <xf numFmtId="0" fontId="7" fillId="30" borderId="13" xfId="53" applyFont="1" applyFill="1" applyBorder="1" applyAlignment="1" applyProtection="1">
      <alignment horizontal="center"/>
      <protection locked="0"/>
    </xf>
    <xf numFmtId="0" fontId="2" fillId="0" borderId="0" xfId="53" applyFont="1" applyFill="1" applyBorder="1" applyAlignment="1" applyProtection="1">
      <alignment horizontal="right" indent="1"/>
      <protection hidden="1"/>
    </xf>
    <xf numFmtId="0" fontId="7" fillId="33" borderId="13" xfId="53" applyFont="1" applyFill="1" applyBorder="1" applyAlignment="1" applyProtection="1">
      <alignment horizontal="center" vertical="center"/>
      <protection hidden="1"/>
    </xf>
    <xf numFmtId="0" fontId="4" fillId="0" borderId="11" xfId="53" applyFont="1" applyFill="1" applyBorder="1" applyAlignment="1" applyProtection="1">
      <alignment horizontal="center"/>
      <protection hidden="1"/>
    </xf>
    <xf numFmtId="0" fontId="4" fillId="45" borderId="13" xfId="53" applyFont="1" applyFill="1" applyBorder="1" applyAlignment="1" applyProtection="1">
      <alignment horizontal="center"/>
      <protection hidden="1"/>
    </xf>
    <xf numFmtId="0" fontId="4" fillId="39" borderId="0" xfId="53" applyNumberFormat="1" applyFont="1" applyFill="1" applyBorder="1" applyAlignment="1" applyProtection="1">
      <alignment horizontal="right" vertical="center"/>
      <protection hidden="1"/>
    </xf>
    <xf numFmtId="0" fontId="4" fillId="45" borderId="19" xfId="53" applyFont="1" applyFill="1" applyBorder="1" applyAlignment="1" applyProtection="1">
      <alignment horizontal="center"/>
      <protection hidden="1"/>
    </xf>
    <xf numFmtId="0" fontId="6" fillId="45" borderId="24" xfId="53" applyFont="1" applyFill="1" applyBorder="1" applyAlignment="1" applyProtection="1">
      <alignment horizontal="center"/>
      <protection hidden="1"/>
    </xf>
    <xf numFmtId="0" fontId="6" fillId="45" borderId="25" xfId="53" applyFont="1" applyFill="1" applyBorder="1" applyAlignment="1" applyProtection="1">
      <alignment horizontal="center" vertical="center"/>
      <protection hidden="1"/>
    </xf>
    <xf numFmtId="0" fontId="4" fillId="9" borderId="13" xfId="53" applyFont="1" applyFill="1" applyBorder="1" applyAlignment="1" applyProtection="1">
      <alignment horizontal="center"/>
      <protection hidden="1"/>
    </xf>
    <xf numFmtId="0" fontId="4" fillId="0" borderId="0" xfId="0" applyFont="1" applyFill="1" applyAlignment="1">
      <alignment horizontal="center"/>
    </xf>
    <xf numFmtId="0" fontId="5" fillId="0" borderId="0" xfId="53" applyFont="1" applyFill="1" applyBorder="1" applyAlignment="1" applyProtection="1">
      <alignment horizontal="center"/>
      <protection hidden="1"/>
    </xf>
    <xf numFmtId="0" fontId="8" fillId="0" borderId="0" xfId="53" applyFont="1" applyFill="1" applyBorder="1" applyAlignment="1" applyProtection="1">
      <alignment horizontal="center" vertical="center"/>
      <protection hidden="1"/>
    </xf>
    <xf numFmtId="0" fontId="8" fillId="0" borderId="0" xfId="53" applyFont="1" applyFill="1" applyBorder="1" applyAlignment="1" applyProtection="1">
      <alignment horizontal="center"/>
      <protection hidden="1"/>
    </xf>
    <xf numFmtId="0" fontId="4" fillId="0" borderId="11" xfId="53" applyFont="1" applyFill="1" applyBorder="1" applyAlignment="1" applyProtection="1">
      <alignment horizontal="center" vertical="center"/>
      <protection hidden="1"/>
    </xf>
    <xf numFmtId="1" fontId="6" fillId="0" borderId="26" xfId="53" applyNumberFormat="1" applyFont="1" applyFill="1" applyBorder="1" applyAlignment="1" applyProtection="1">
      <alignment horizontal="center"/>
      <protection locked="0"/>
    </xf>
    <xf numFmtId="0" fontId="4" fillId="0" borderId="0" xfId="0" applyFont="1" applyBorder="1" applyAlignment="1" applyProtection="1">
      <alignment/>
      <protection hidden="1"/>
    </xf>
    <xf numFmtId="0" fontId="4" fillId="0" borderId="0" xfId="54" applyFont="1" applyFill="1" applyBorder="1" applyAlignment="1" applyProtection="1">
      <alignment/>
      <protection hidden="1"/>
    </xf>
    <xf numFmtId="0" fontId="21" fillId="0" borderId="0" xfId="54" applyFont="1" applyFill="1" applyBorder="1" applyAlignment="1" applyProtection="1">
      <alignment horizontal="center"/>
      <protection hidden="1"/>
    </xf>
    <xf numFmtId="0" fontId="4" fillId="0" borderId="0" xfId="54" applyFont="1" applyFill="1" applyBorder="1" applyAlignment="1" applyProtection="1">
      <alignment horizontal="right" vertical="center"/>
      <protection hidden="1"/>
    </xf>
    <xf numFmtId="0" fontId="64" fillId="0" borderId="0" xfId="54" applyFont="1" applyBorder="1" applyProtection="1">
      <alignment/>
      <protection hidden="1"/>
    </xf>
    <xf numFmtId="0" fontId="4" fillId="0" borderId="0" xfId="54" applyFont="1" applyBorder="1" applyAlignment="1" applyProtection="1">
      <alignment horizontal="right"/>
      <protection hidden="1"/>
    </xf>
    <xf numFmtId="0" fontId="4" fillId="0" borderId="0" xfId="54" applyFont="1" applyFill="1" applyBorder="1" applyAlignment="1" applyProtection="1">
      <alignment horizontal="right" vertical="center" indent="1"/>
      <protection hidden="1"/>
    </xf>
    <xf numFmtId="14" fontId="6" fillId="0" borderId="26" xfId="53" applyNumberFormat="1" applyFont="1" applyFill="1" applyBorder="1" applyAlignment="1" applyProtection="1">
      <alignment horizontal="center"/>
      <protection locked="0"/>
    </xf>
    <xf numFmtId="0" fontId="4" fillId="0" borderId="0" xfId="54" applyFont="1" applyFill="1" applyBorder="1" applyAlignment="1" applyProtection="1">
      <alignment horizontal="left"/>
      <protection hidden="1"/>
    </xf>
    <xf numFmtId="0" fontId="6" fillId="0" borderId="0" xfId="54" applyFont="1" applyBorder="1" applyAlignment="1" applyProtection="1">
      <alignment/>
      <protection hidden="1"/>
    </xf>
    <xf numFmtId="0" fontId="6" fillId="0" borderId="0" xfId="54" applyFont="1" applyBorder="1" applyAlignment="1" applyProtection="1">
      <alignment horizontal="right" indent="1"/>
      <protection hidden="1"/>
    </xf>
    <xf numFmtId="0" fontId="6" fillId="0" borderId="0" xfId="54" applyFont="1" applyBorder="1" applyAlignment="1" applyProtection="1">
      <alignment horizontal="right"/>
      <protection hidden="1"/>
    </xf>
    <xf numFmtId="0" fontId="6" fillId="0" borderId="0" xfId="54" applyFont="1" applyFill="1" applyBorder="1" applyAlignment="1" applyProtection="1">
      <alignment horizontal="right" indent="1"/>
      <protection hidden="1"/>
    </xf>
    <xf numFmtId="0" fontId="6" fillId="0" borderId="0" xfId="54" applyFont="1" applyBorder="1" applyAlignment="1" applyProtection="1">
      <alignment horizontal="left"/>
      <protection hidden="1"/>
    </xf>
    <xf numFmtId="0" fontId="8" fillId="30" borderId="13" xfId="0" applyFont="1" applyFill="1" applyBorder="1" applyAlignment="1" applyProtection="1">
      <alignment horizontal="center" vertical="center"/>
      <protection locked="0"/>
    </xf>
    <xf numFmtId="0" fontId="9" fillId="30" borderId="27" xfId="0" applyFont="1" applyFill="1" applyBorder="1" applyAlignment="1" applyProtection="1">
      <alignment horizontal="center" vertical="center"/>
      <protection locked="0"/>
    </xf>
    <xf numFmtId="0" fontId="9" fillId="30" borderId="18" xfId="0" applyFont="1" applyFill="1" applyBorder="1" applyAlignment="1" applyProtection="1">
      <alignment horizontal="center" vertical="center"/>
      <protection locked="0"/>
    </xf>
    <xf numFmtId="0" fontId="7" fillId="30" borderId="0" xfId="53" applyFont="1" applyFill="1" applyBorder="1" applyAlignment="1" applyProtection="1">
      <alignment horizontal="left"/>
      <protection locked="0"/>
    </xf>
    <xf numFmtId="0" fontId="7" fillId="30" borderId="0" xfId="53" applyFont="1" applyFill="1" applyBorder="1" applyAlignment="1" applyProtection="1">
      <alignment horizontal="left" vertical="top" wrapText="1"/>
      <protection locked="0"/>
    </xf>
    <xf numFmtId="169" fontId="6" fillId="30" borderId="27" xfId="49" applyNumberFormat="1" applyFont="1" applyFill="1" applyBorder="1" applyAlignment="1" applyProtection="1">
      <alignment/>
      <protection locked="0"/>
    </xf>
    <xf numFmtId="169" fontId="6" fillId="30" borderId="16" xfId="49" applyNumberFormat="1" applyFont="1" applyFill="1" applyBorder="1" applyAlignment="1" applyProtection="1">
      <alignment/>
      <protection locked="0"/>
    </xf>
    <xf numFmtId="169" fontId="6" fillId="30" borderId="18" xfId="49" applyNumberFormat="1" applyFont="1" applyFill="1" applyBorder="1" applyAlignment="1" applyProtection="1">
      <alignment/>
      <protection locked="0"/>
    </xf>
    <xf numFmtId="0" fontId="7" fillId="0" borderId="0" xfId="53" applyFont="1" applyFill="1" applyBorder="1" applyAlignment="1" applyProtection="1">
      <alignment horizontal="center" textRotation="90"/>
      <protection hidden="1"/>
    </xf>
    <xf numFmtId="0" fontId="65" fillId="0" borderId="0" xfId="0" applyFont="1" applyFill="1" applyBorder="1" applyAlignment="1" applyProtection="1">
      <alignment horizontal="center" textRotation="90"/>
      <protection hidden="1"/>
    </xf>
    <xf numFmtId="181" fontId="6" fillId="30" borderId="27" xfId="49" applyNumberFormat="1" applyFont="1" applyFill="1" applyBorder="1" applyAlignment="1" applyProtection="1">
      <alignment/>
      <protection locked="0"/>
    </xf>
    <xf numFmtId="181" fontId="6" fillId="30" borderId="16" xfId="49" applyNumberFormat="1" applyFont="1" applyFill="1" applyBorder="1" applyAlignment="1" applyProtection="1">
      <alignment/>
      <protection locked="0"/>
    </xf>
    <xf numFmtId="181" fontId="6" fillId="30" borderId="18" xfId="49" applyNumberFormat="1" applyFont="1" applyFill="1" applyBorder="1" applyAlignment="1" applyProtection="1">
      <alignment/>
      <protection locked="0"/>
    </xf>
    <xf numFmtId="175" fontId="6" fillId="30" borderId="27" xfId="46" applyNumberFormat="1" applyFont="1" applyFill="1" applyBorder="1" applyAlignment="1" applyProtection="1">
      <alignment/>
      <protection locked="0"/>
    </xf>
    <xf numFmtId="175" fontId="6" fillId="30" borderId="16" xfId="46" applyNumberFormat="1" applyFont="1" applyFill="1" applyBorder="1" applyAlignment="1" applyProtection="1">
      <alignment/>
      <protection locked="0"/>
    </xf>
    <xf numFmtId="175" fontId="6" fillId="30" borderId="18" xfId="46" applyNumberFormat="1" applyFont="1" applyFill="1" applyBorder="1" applyAlignment="1" applyProtection="1">
      <alignment/>
      <protection locked="0"/>
    </xf>
    <xf numFmtId="0" fontId="6" fillId="30" borderId="26" xfId="53" applyFont="1" applyFill="1" applyBorder="1" applyAlignment="1" applyProtection="1">
      <alignment horizontal="left"/>
      <protection locked="0"/>
    </xf>
    <xf numFmtId="0" fontId="4" fillId="30" borderId="26" xfId="53" applyFont="1" applyFill="1" applyBorder="1" applyAlignment="1" applyProtection="1">
      <alignment horizontal="center"/>
      <protection locked="0"/>
    </xf>
    <xf numFmtId="0" fontId="4" fillId="41" borderId="0" xfId="53" applyFont="1" applyFill="1" applyBorder="1" applyAlignment="1" applyProtection="1">
      <alignment horizontal="center" textRotation="90"/>
      <protection hidden="1"/>
    </xf>
    <xf numFmtId="0" fontId="4" fillId="9" borderId="0" xfId="53" applyFont="1" applyFill="1" applyBorder="1" applyAlignment="1" applyProtection="1">
      <alignment horizontal="center" textRotation="90"/>
      <protection hidden="1"/>
    </xf>
    <xf numFmtId="49" fontId="6" fillId="0" borderId="26" xfId="53" applyNumberFormat="1" applyFont="1" applyFill="1" applyBorder="1" applyAlignment="1" applyProtection="1">
      <alignment horizontal="left"/>
      <protection locked="0"/>
    </xf>
    <xf numFmtId="0" fontId="4" fillId="30" borderId="28" xfId="53" applyFont="1" applyFill="1" applyBorder="1" applyAlignment="1" applyProtection="1">
      <alignment horizontal="left" vertical="top" wrapText="1"/>
      <protection locked="0"/>
    </xf>
    <xf numFmtId="0" fontId="4" fillId="30" borderId="12" xfId="53" applyFont="1" applyFill="1" applyBorder="1" applyAlignment="1" applyProtection="1">
      <alignment horizontal="left" vertical="top" wrapText="1"/>
      <protection locked="0"/>
    </xf>
    <xf numFmtId="0" fontId="4" fillId="30" borderId="15" xfId="53" applyFont="1" applyFill="1" applyBorder="1" applyAlignment="1" applyProtection="1">
      <alignment horizontal="left" vertical="top" wrapText="1"/>
      <protection locked="0"/>
    </xf>
    <xf numFmtId="0" fontId="4" fillId="30" borderId="29" xfId="53" applyFont="1" applyFill="1" applyBorder="1" applyAlignment="1" applyProtection="1">
      <alignment horizontal="left" vertical="top" wrapText="1"/>
      <protection locked="0"/>
    </xf>
    <xf numFmtId="0" fontId="4" fillId="30" borderId="0" xfId="53" applyFont="1" applyFill="1" applyBorder="1" applyAlignment="1" applyProtection="1">
      <alignment horizontal="left" vertical="top" wrapText="1"/>
      <protection locked="0"/>
    </xf>
    <xf numFmtId="0" fontId="4" fillId="30" borderId="11" xfId="53" applyFont="1" applyFill="1" applyBorder="1" applyAlignment="1" applyProtection="1">
      <alignment horizontal="left" vertical="top" wrapText="1"/>
      <protection locked="0"/>
    </xf>
    <xf numFmtId="0" fontId="4" fillId="30" borderId="27" xfId="53" applyFont="1" applyFill="1" applyBorder="1" applyAlignment="1" applyProtection="1">
      <alignment horizontal="left" vertical="top" wrapText="1"/>
      <protection locked="0"/>
    </xf>
    <xf numFmtId="0" fontId="4" fillId="30" borderId="16" xfId="53" applyFont="1" applyFill="1" applyBorder="1" applyAlignment="1" applyProtection="1">
      <alignment horizontal="left" vertical="top" wrapText="1"/>
      <protection locked="0"/>
    </xf>
    <xf numFmtId="0" fontId="4" fillId="30" borderId="18" xfId="53" applyFont="1" applyFill="1" applyBorder="1" applyAlignment="1" applyProtection="1">
      <alignment horizontal="left" vertical="top" wrapText="1"/>
      <protection locked="0"/>
    </xf>
    <xf numFmtId="1" fontId="22" fillId="33" borderId="10" xfId="53" applyNumberFormat="1" applyFont="1" applyFill="1" applyBorder="1" applyAlignment="1" applyProtection="1">
      <alignment horizontal="center" vertical="center"/>
      <protection locked="0"/>
    </xf>
    <xf numFmtId="0" fontId="6" fillId="0" borderId="26" xfId="53" applyFont="1" applyFill="1" applyBorder="1" applyAlignment="1" applyProtection="1">
      <alignment horizontal="center"/>
      <protection locked="0"/>
    </xf>
    <xf numFmtId="0" fontId="6" fillId="0" borderId="30" xfId="53" applyFont="1" applyFill="1" applyBorder="1" applyAlignment="1" applyProtection="1">
      <alignment horizontal="center"/>
      <protection locked="0"/>
    </xf>
    <xf numFmtId="0" fontId="6" fillId="0" borderId="31" xfId="53" applyFont="1" applyFill="1" applyBorder="1" applyAlignment="1" applyProtection="1">
      <alignment horizontal="center"/>
      <protection locked="0"/>
    </xf>
    <xf numFmtId="0" fontId="6" fillId="0" borderId="26" xfId="53" applyFont="1" applyFill="1" applyBorder="1" applyAlignment="1" applyProtection="1">
      <alignment horizontal="left"/>
      <protection locked="0"/>
    </xf>
    <xf numFmtId="0" fontId="4" fillId="30" borderId="32" xfId="53" applyFont="1" applyFill="1" applyBorder="1" applyAlignment="1" applyProtection="1">
      <alignment horizontal="left"/>
      <protection locked="0"/>
    </xf>
    <xf numFmtId="0" fontId="4" fillId="30" borderId="33" xfId="53" applyFont="1" applyFill="1" applyBorder="1" applyAlignment="1" applyProtection="1">
      <alignment horizontal="left"/>
      <protection locked="0"/>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Currency" xfId="50"/>
    <cellStyle name="Currency [0]" xfId="51"/>
    <cellStyle name="Neutre" xfId="52"/>
    <cellStyle name="Normal 2" xfId="53"/>
    <cellStyle name="Normal 3"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1</xdr:row>
      <xdr:rowOff>38100</xdr:rowOff>
    </xdr:from>
    <xdr:ext cx="2838450" cy="333375"/>
    <xdr:sp>
      <xdr:nvSpPr>
        <xdr:cNvPr id="1" name="ZoneTexte 1"/>
        <xdr:cNvSpPr txBox="1">
          <a:spLocks noChangeArrowheads="1"/>
        </xdr:cNvSpPr>
      </xdr:nvSpPr>
      <xdr:spPr>
        <a:xfrm>
          <a:off x="1123950" y="419100"/>
          <a:ext cx="2838450" cy="333375"/>
        </a:xfrm>
        <a:prstGeom prst="rect">
          <a:avLst/>
        </a:prstGeom>
        <a:solidFill>
          <a:srgbClr val="BFBFBF">
            <a:alpha val="52000"/>
          </a:srgbClr>
        </a:solidFill>
        <a:ln w="9525" cmpd="sng">
          <a:noFill/>
        </a:ln>
      </xdr:spPr>
      <xdr:txBody>
        <a:bodyPr vertOverflow="clip" wrap="square"/>
        <a:p>
          <a:pPr algn="l">
            <a:defRPr/>
          </a:pPr>
          <a:r>
            <a:rPr lang="en-US" cap="none" sz="1600" b="1" i="0" u="none" baseline="0">
              <a:solidFill>
                <a:srgbClr val="FFFFFF"/>
              </a:solidFill>
              <a:latin typeface="Calibri"/>
              <a:ea typeface="Calibri"/>
              <a:cs typeface="Calibri"/>
            </a:rPr>
            <a:t>ENTWURF 20180315</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xdr:row>
      <xdr:rowOff>38100</xdr:rowOff>
    </xdr:from>
    <xdr:ext cx="2724150" cy="323850"/>
    <xdr:sp>
      <xdr:nvSpPr>
        <xdr:cNvPr id="1" name="ZoneTexte 1"/>
        <xdr:cNvSpPr txBox="1">
          <a:spLocks noChangeArrowheads="1"/>
        </xdr:cNvSpPr>
      </xdr:nvSpPr>
      <xdr:spPr>
        <a:xfrm>
          <a:off x="1228725" y="419100"/>
          <a:ext cx="2724150" cy="323850"/>
        </a:xfrm>
        <a:prstGeom prst="rect">
          <a:avLst/>
        </a:prstGeom>
        <a:solidFill>
          <a:srgbClr val="BFBFBF">
            <a:alpha val="52000"/>
          </a:srgbClr>
        </a:solidFill>
        <a:ln w="9525" cmpd="sng">
          <a:noFill/>
        </a:ln>
      </xdr:spPr>
      <xdr:txBody>
        <a:bodyPr vertOverflow="clip" wrap="square"/>
        <a:p>
          <a:pPr algn="l">
            <a:defRPr/>
          </a:pPr>
          <a:r>
            <a:rPr lang="en-US" cap="none" sz="1600" b="1" i="0" u="none" baseline="0">
              <a:solidFill>
                <a:srgbClr val="FFFFFF"/>
              </a:solidFill>
              <a:latin typeface="Calibri"/>
              <a:ea typeface="Calibri"/>
              <a:cs typeface="Calibri"/>
            </a:rPr>
            <a:t>PROJET 20180315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266"/>
  <sheetViews>
    <sheetView view="pageBreakPreview" zoomScale="70" zoomScaleNormal="80" zoomScaleSheetLayoutView="70" zoomScalePageLayoutView="0" workbookViewId="0" topLeftCell="A82">
      <selection activeCell="J57" sqref="J57"/>
    </sheetView>
  </sheetViews>
  <sheetFormatPr defaultColWidth="11.421875" defaultRowHeight="15"/>
  <cols>
    <col min="1" max="1" width="3.28125" style="28" customWidth="1"/>
    <col min="2" max="2" width="11.00390625" style="28" customWidth="1"/>
    <col min="3" max="3" width="10.7109375" style="28" customWidth="1"/>
    <col min="4" max="4" width="2.7109375" style="28" customWidth="1"/>
    <col min="5" max="5" width="12.28125" style="28" customWidth="1"/>
    <col min="6" max="6" width="2.7109375" style="28" customWidth="1"/>
    <col min="7" max="7" width="13.7109375" style="28" customWidth="1"/>
    <col min="8" max="8" width="2.7109375" style="28" customWidth="1"/>
    <col min="9" max="9" width="13.28125" style="28" customWidth="1"/>
    <col min="10" max="11" width="2.7109375" style="28" customWidth="1"/>
    <col min="12" max="12" width="4.7109375" style="28" customWidth="1"/>
    <col min="13" max="13" width="2.7109375" style="28" customWidth="1"/>
    <col min="14" max="14" width="21.57421875" style="28" customWidth="1"/>
    <col min="15" max="15" width="2.7109375" style="28" customWidth="1"/>
    <col min="16" max="16" width="10.00390625" style="28" customWidth="1"/>
    <col min="17" max="17" width="2.7109375" style="28" customWidth="1"/>
    <col min="18" max="18" width="13.7109375" style="28" customWidth="1"/>
    <col min="19" max="19" width="2.7109375" style="28" customWidth="1"/>
    <col min="20" max="20" width="13.8515625" style="28" customWidth="1"/>
    <col min="21" max="21" width="2.7109375" style="28" customWidth="1"/>
    <col min="22" max="22" width="14.00390625" style="28" customWidth="1"/>
    <col min="23" max="23" width="2.7109375" style="28" customWidth="1"/>
    <col min="24" max="33" width="3.7109375" style="28" hidden="1" customWidth="1"/>
    <col min="34" max="34" width="8.7109375" style="28" hidden="1" customWidth="1"/>
    <col min="35" max="46" width="3.7109375" style="28" hidden="1" customWidth="1"/>
    <col min="47" max="47" width="6.28125" style="28" hidden="1" customWidth="1"/>
    <col min="48" max="48" width="3.7109375" style="28" hidden="1" customWidth="1"/>
    <col min="49" max="49" width="5.57421875" style="28" hidden="1" customWidth="1"/>
    <col min="50" max="50" width="3.7109375" style="28" hidden="1" customWidth="1"/>
    <col min="51" max="51" width="3.7109375" style="28" customWidth="1"/>
    <col min="52" max="16384" width="11.421875" style="28" customWidth="1"/>
  </cols>
  <sheetData>
    <row r="1" spans="1:23" s="8" customFormat="1" ht="30" customHeight="1">
      <c r="A1" s="1" t="s">
        <v>7</v>
      </c>
      <c r="B1" s="2"/>
      <c r="C1" s="2"/>
      <c r="D1" s="2"/>
      <c r="E1" s="2"/>
      <c r="F1" s="2"/>
      <c r="G1" s="2"/>
      <c r="H1" s="2"/>
      <c r="I1" s="2"/>
      <c r="J1" s="3"/>
      <c r="K1" s="3"/>
      <c r="L1" s="3"/>
      <c r="M1" s="3"/>
      <c r="N1" s="4"/>
      <c r="O1" s="5"/>
      <c r="P1" s="7"/>
      <c r="Q1" s="7" t="s">
        <v>42</v>
      </c>
      <c r="R1" s="224"/>
      <c r="S1" s="6"/>
      <c r="T1" s="7" t="s">
        <v>0</v>
      </c>
      <c r="U1" s="309"/>
      <c r="V1" s="309"/>
      <c r="W1" s="309"/>
    </row>
    <row r="2" spans="1:23" s="10" customFormat="1" ht="4.5" customHeight="1">
      <c r="A2" s="9"/>
      <c r="C2" s="11"/>
      <c r="D2" s="11"/>
      <c r="E2" s="11"/>
      <c r="F2" s="11"/>
      <c r="G2" s="11"/>
      <c r="H2" s="11"/>
      <c r="I2" s="11"/>
      <c r="J2" s="11"/>
      <c r="K2" s="11"/>
      <c r="L2" s="11"/>
      <c r="M2" s="11"/>
      <c r="N2" s="12"/>
      <c r="O2" s="12"/>
      <c r="P2" s="12"/>
      <c r="Q2" s="13"/>
      <c r="S2" s="14"/>
      <c r="U2" s="14"/>
      <c r="V2" s="14"/>
      <c r="W2" s="14"/>
    </row>
    <row r="3" spans="1:23" s="10" customFormat="1" ht="19.5" customHeight="1">
      <c r="A3" s="15"/>
      <c r="B3" s="16" t="s">
        <v>8</v>
      </c>
      <c r="C3" s="299"/>
      <c r="D3" s="299"/>
      <c r="E3" s="299"/>
      <c r="F3" s="299"/>
      <c r="G3" s="299"/>
      <c r="H3" s="299"/>
      <c r="I3" s="299"/>
      <c r="J3" s="103"/>
      <c r="K3" s="103"/>
      <c r="L3" s="103"/>
      <c r="M3" s="14" t="s">
        <v>1</v>
      </c>
      <c r="N3" s="272"/>
      <c r="O3" s="104"/>
      <c r="R3" s="14" t="s">
        <v>9</v>
      </c>
      <c r="S3" s="14"/>
      <c r="T3" s="310"/>
      <c r="U3" s="311"/>
      <c r="V3" s="312"/>
      <c r="W3" s="310"/>
    </row>
    <row r="4" spans="1:23" s="10" customFormat="1" ht="4.5" customHeight="1">
      <c r="A4" s="15"/>
      <c r="B4" s="15"/>
      <c r="C4" s="17"/>
      <c r="D4" s="17"/>
      <c r="E4" s="17"/>
      <c r="F4" s="17"/>
      <c r="G4" s="17"/>
      <c r="H4" s="17"/>
      <c r="I4" s="17"/>
      <c r="J4" s="17"/>
      <c r="M4" s="14"/>
      <c r="R4" s="14"/>
      <c r="S4" s="32"/>
      <c r="T4" s="32"/>
      <c r="U4" s="32"/>
      <c r="V4" s="32"/>
      <c r="W4" s="32"/>
    </row>
    <row r="5" spans="1:28" s="10" customFormat="1" ht="19.5" customHeight="1">
      <c r="A5" s="15"/>
      <c r="B5" s="14" t="s">
        <v>190</v>
      </c>
      <c r="C5" s="299"/>
      <c r="D5" s="299"/>
      <c r="E5" s="299"/>
      <c r="F5" s="299"/>
      <c r="G5" s="299"/>
      <c r="H5" s="299"/>
      <c r="I5" s="299"/>
      <c r="J5" s="103"/>
      <c r="K5" s="103"/>
      <c r="L5" s="103"/>
      <c r="M5" s="14" t="s">
        <v>187</v>
      </c>
      <c r="N5" s="264"/>
      <c r="O5" s="105"/>
      <c r="R5" s="14" t="s">
        <v>188</v>
      </c>
      <c r="S5" s="14"/>
      <c r="T5" s="313"/>
      <c r="U5" s="313"/>
      <c r="V5" s="313"/>
      <c r="W5" s="313"/>
      <c r="AB5" s="23"/>
    </row>
    <row r="6" spans="1:23" s="10" customFormat="1" ht="4.5" customHeight="1">
      <c r="A6" s="15"/>
      <c r="B6" s="14"/>
      <c r="C6" s="18"/>
      <c r="D6" s="18"/>
      <c r="E6" s="18"/>
      <c r="F6" s="18"/>
      <c r="G6" s="18"/>
      <c r="H6" s="18"/>
      <c r="I6" s="18"/>
      <c r="J6" s="18"/>
      <c r="K6" s="18"/>
      <c r="L6" s="18"/>
      <c r="M6" s="18"/>
      <c r="N6" s="18"/>
      <c r="O6" s="12"/>
      <c r="P6" s="12"/>
      <c r="S6" s="14"/>
      <c r="T6" s="9"/>
      <c r="U6" s="14"/>
      <c r="V6" s="14"/>
      <c r="W6" s="14"/>
    </row>
    <row r="7" spans="1:23" s="23" customFormat="1" ht="24.75" customHeight="1">
      <c r="A7" s="25" t="s">
        <v>395</v>
      </c>
      <c r="B7" s="25"/>
      <c r="C7" s="25"/>
      <c r="D7" s="248"/>
      <c r="E7" s="25"/>
      <c r="F7" s="46"/>
      <c r="G7" s="46"/>
      <c r="H7" s="46"/>
      <c r="I7" s="25"/>
      <c r="J7" s="25"/>
      <c r="K7" s="25"/>
      <c r="L7" s="24"/>
      <c r="M7" s="45"/>
      <c r="N7" s="25"/>
      <c r="O7" s="25"/>
      <c r="P7" s="25"/>
      <c r="Q7" s="25"/>
      <c r="R7" s="25"/>
      <c r="S7" s="25"/>
      <c r="T7" s="25"/>
      <c r="U7" s="25"/>
      <c r="V7" s="85" t="s">
        <v>468</v>
      </c>
      <c r="W7" s="215" t="s">
        <v>98</v>
      </c>
    </row>
    <row r="8" spans="1:24" s="10" customFormat="1" ht="6" customHeight="1">
      <c r="A8" s="13"/>
      <c r="B8" s="13"/>
      <c r="C8" s="13"/>
      <c r="D8" s="13"/>
      <c r="E8" s="13"/>
      <c r="F8" s="13"/>
      <c r="G8" s="36"/>
      <c r="H8" s="13"/>
      <c r="I8" s="36"/>
      <c r="J8" s="13"/>
      <c r="K8" s="13"/>
      <c r="L8" s="13"/>
      <c r="M8" s="37"/>
      <c r="N8" s="13"/>
      <c r="P8" s="36"/>
      <c r="R8" s="36"/>
      <c r="T8" s="36"/>
      <c r="V8" s="265"/>
      <c r="W8" s="29"/>
      <c r="X8" s="13"/>
    </row>
    <row r="9" spans="1:31" s="51" customFormat="1" ht="19.5" customHeight="1">
      <c r="A9" s="106" t="s">
        <v>387</v>
      </c>
      <c r="B9" s="32"/>
      <c r="C9" s="17"/>
      <c r="D9" s="295"/>
      <c r="E9" s="295"/>
      <c r="F9" s="295"/>
      <c r="G9" s="17"/>
      <c r="H9" s="17"/>
      <c r="I9" s="192" t="s">
        <v>429</v>
      </c>
      <c r="J9" s="284"/>
      <c r="K9" s="285"/>
      <c r="L9" s="285"/>
      <c r="M9" s="286"/>
      <c r="N9" s="107"/>
      <c r="O9" s="21"/>
      <c r="P9" s="14" t="s">
        <v>189</v>
      </c>
      <c r="Q9" s="267"/>
      <c r="R9" s="43" t="s">
        <v>15</v>
      </c>
      <c r="S9" s="246"/>
      <c r="T9" s="43" t="s">
        <v>210</v>
      </c>
      <c r="U9" s="246"/>
      <c r="V9" s="43" t="s">
        <v>49</v>
      </c>
      <c r="W9" s="246"/>
      <c r="X9" s="47" t="s">
        <v>38</v>
      </c>
      <c r="Z9" s="56" t="s">
        <v>488</v>
      </c>
      <c r="AA9" s="56" t="s">
        <v>11</v>
      </c>
      <c r="AB9" s="56" t="s">
        <v>28</v>
      </c>
      <c r="AC9" s="56" t="s">
        <v>10</v>
      </c>
      <c r="AD9" s="56" t="s">
        <v>489</v>
      </c>
      <c r="AE9" s="56" t="s">
        <v>5</v>
      </c>
    </row>
    <row r="10" spans="1:24" s="10" customFormat="1" ht="6" customHeight="1">
      <c r="A10" s="13"/>
      <c r="B10" s="13"/>
      <c r="C10" s="13"/>
      <c r="D10" s="9"/>
      <c r="E10" s="9"/>
      <c r="F10" s="9"/>
      <c r="G10" s="36"/>
      <c r="H10" s="13"/>
      <c r="I10" s="41"/>
      <c r="J10" s="17"/>
      <c r="K10" s="17"/>
      <c r="L10" s="17"/>
      <c r="M10" s="266"/>
      <c r="N10" s="13"/>
      <c r="P10" s="268"/>
      <c r="R10" s="268"/>
      <c r="T10" s="268"/>
      <c r="V10" s="269"/>
      <c r="W10" s="29"/>
      <c r="X10" s="13"/>
    </row>
    <row r="11" spans="1:31" s="23" customFormat="1" ht="19.5" customHeight="1">
      <c r="A11" s="106" t="s">
        <v>39</v>
      </c>
      <c r="B11" s="49"/>
      <c r="C11" s="17"/>
      <c r="D11" s="295"/>
      <c r="E11" s="295"/>
      <c r="F11" s="295"/>
      <c r="G11" s="17"/>
      <c r="H11" s="17"/>
      <c r="I11" s="192" t="s">
        <v>424</v>
      </c>
      <c r="J11" s="284"/>
      <c r="K11" s="285"/>
      <c r="L11" s="285"/>
      <c r="M11" s="286"/>
      <c r="N11" s="108"/>
      <c r="O11" s="53"/>
      <c r="Q11" s="42" t="s">
        <v>44</v>
      </c>
      <c r="R11" s="296"/>
      <c r="S11" s="296"/>
      <c r="U11" s="270" t="s">
        <v>430</v>
      </c>
      <c r="V11" s="296"/>
      <c r="W11" s="296"/>
      <c r="X11" s="47" t="s">
        <v>39</v>
      </c>
      <c r="Z11" s="57" t="s">
        <v>12</v>
      </c>
      <c r="AA11" s="57" t="s">
        <v>13</v>
      </c>
      <c r="AB11" s="57" t="s">
        <v>37</v>
      </c>
      <c r="AC11" s="57" t="s">
        <v>14</v>
      </c>
      <c r="AD11" s="58"/>
      <c r="AE11" s="58"/>
    </row>
    <row r="12" spans="1:24" s="10" customFormat="1" ht="6" customHeight="1">
      <c r="A12" s="13"/>
      <c r="B12" s="13"/>
      <c r="C12" s="13"/>
      <c r="D12" s="9"/>
      <c r="E12" s="9"/>
      <c r="F12" s="9"/>
      <c r="G12" s="36"/>
      <c r="H12" s="13"/>
      <c r="I12" s="41"/>
      <c r="J12" s="17"/>
      <c r="K12" s="17"/>
      <c r="L12" s="17"/>
      <c r="M12" s="266"/>
      <c r="N12" s="13"/>
      <c r="P12" s="268"/>
      <c r="R12" s="268"/>
      <c r="T12" s="268"/>
      <c r="V12" s="269"/>
      <c r="W12" s="29"/>
      <c r="X12" s="13"/>
    </row>
    <row r="13" spans="1:33" s="51" customFormat="1" ht="19.5" customHeight="1">
      <c r="A13" s="106" t="s">
        <v>41</v>
      </c>
      <c r="B13" s="32"/>
      <c r="C13" s="17"/>
      <c r="D13" s="295"/>
      <c r="E13" s="295"/>
      <c r="F13" s="295"/>
      <c r="G13" s="17"/>
      <c r="H13" s="17"/>
      <c r="I13" s="109" t="s">
        <v>425</v>
      </c>
      <c r="J13" s="284"/>
      <c r="K13" s="285"/>
      <c r="L13" s="285"/>
      <c r="M13" s="286"/>
      <c r="N13" s="107"/>
      <c r="O13" s="21"/>
      <c r="P13" s="21" t="s">
        <v>431</v>
      </c>
      <c r="Q13" s="300"/>
      <c r="R13" s="301"/>
      <c r="S13" s="301"/>
      <c r="T13" s="301"/>
      <c r="U13" s="301"/>
      <c r="V13" s="301"/>
      <c r="W13" s="302"/>
      <c r="X13" s="9" t="s">
        <v>41</v>
      </c>
      <c r="Y13" s="43"/>
      <c r="Z13" s="250" t="s">
        <v>20</v>
      </c>
      <c r="AA13" s="51" t="s">
        <v>21</v>
      </c>
      <c r="AB13" s="51" t="s">
        <v>22</v>
      </c>
      <c r="AC13" s="51" t="s">
        <v>23</v>
      </c>
      <c r="AD13" s="51" t="s">
        <v>24</v>
      </c>
      <c r="AE13" s="51" t="s">
        <v>25</v>
      </c>
      <c r="AF13" s="51" t="s">
        <v>26</v>
      </c>
      <c r="AG13" s="51" t="s">
        <v>27</v>
      </c>
    </row>
    <row r="14" spans="1:24" s="10" customFormat="1" ht="6" customHeight="1">
      <c r="A14" s="13"/>
      <c r="B14" s="13"/>
      <c r="C14" s="13"/>
      <c r="D14" s="9"/>
      <c r="E14" s="9"/>
      <c r="F14" s="9"/>
      <c r="G14" s="36"/>
      <c r="H14" s="13"/>
      <c r="I14" s="41"/>
      <c r="J14" s="17"/>
      <c r="K14" s="17"/>
      <c r="L14" s="17"/>
      <c r="M14" s="266"/>
      <c r="N14" s="13"/>
      <c r="P14" s="268"/>
      <c r="Q14" s="303"/>
      <c r="R14" s="304"/>
      <c r="S14" s="304"/>
      <c r="T14" s="304"/>
      <c r="U14" s="304"/>
      <c r="V14" s="304"/>
      <c r="W14" s="305"/>
      <c r="X14" s="13"/>
    </row>
    <row r="15" spans="1:33" s="51" customFormat="1" ht="19.5" customHeight="1">
      <c r="A15" s="106" t="s">
        <v>40</v>
      </c>
      <c r="B15" s="32"/>
      <c r="C15" s="17"/>
      <c r="D15" s="295"/>
      <c r="E15" s="295"/>
      <c r="F15" s="295"/>
      <c r="G15" s="17"/>
      <c r="H15" s="17"/>
      <c r="I15" s="192" t="s">
        <v>426</v>
      </c>
      <c r="J15" s="289"/>
      <c r="K15" s="290"/>
      <c r="L15" s="290"/>
      <c r="M15" s="291"/>
      <c r="N15" s="18"/>
      <c r="O15" s="18"/>
      <c r="P15" s="43"/>
      <c r="Q15" s="306"/>
      <c r="R15" s="307"/>
      <c r="S15" s="307"/>
      <c r="T15" s="307"/>
      <c r="U15" s="307"/>
      <c r="V15" s="307"/>
      <c r="W15" s="308"/>
      <c r="X15" s="47" t="s">
        <v>40</v>
      </c>
      <c r="Y15" s="23"/>
      <c r="Z15" s="56" t="s">
        <v>16</v>
      </c>
      <c r="AA15" s="56" t="s">
        <v>17</v>
      </c>
      <c r="AB15" s="56" t="s">
        <v>18</v>
      </c>
      <c r="AC15" s="56" t="s">
        <v>19</v>
      </c>
      <c r="AD15" s="23"/>
      <c r="AE15" s="23"/>
      <c r="AF15" s="23"/>
      <c r="AG15" s="23"/>
    </row>
    <row r="16" spans="1:24" s="10" customFormat="1" ht="6" customHeight="1">
      <c r="A16" s="13"/>
      <c r="B16" s="13"/>
      <c r="C16" s="13"/>
      <c r="D16" s="9"/>
      <c r="E16" s="9"/>
      <c r="F16" s="9"/>
      <c r="G16" s="36"/>
      <c r="H16" s="13"/>
      <c r="I16" s="41"/>
      <c r="J16" s="17"/>
      <c r="K16" s="17"/>
      <c r="L16" s="17"/>
      <c r="M16" s="266"/>
      <c r="N16" s="13"/>
      <c r="P16" s="268"/>
      <c r="R16" s="271"/>
      <c r="T16" s="268"/>
      <c r="V16" s="269"/>
      <c r="W16" s="29"/>
      <c r="X16" s="13"/>
    </row>
    <row r="17" spans="1:33" s="51" customFormat="1" ht="19.5" customHeight="1">
      <c r="A17" s="134" t="s">
        <v>43</v>
      </c>
      <c r="B17" s="32"/>
      <c r="C17" s="17"/>
      <c r="D17" s="295"/>
      <c r="E17" s="295"/>
      <c r="F17" s="295"/>
      <c r="G17" s="17"/>
      <c r="H17" s="17"/>
      <c r="I17" s="192" t="s">
        <v>427</v>
      </c>
      <c r="J17" s="292"/>
      <c r="K17" s="293"/>
      <c r="L17" s="293"/>
      <c r="M17" s="294"/>
      <c r="N17" s="18"/>
      <c r="O17" s="18"/>
      <c r="P17" s="43" t="s">
        <v>473</v>
      </c>
      <c r="Q17" s="246"/>
      <c r="R17" s="43" t="s">
        <v>162</v>
      </c>
      <c r="S17" s="314"/>
      <c r="T17" s="314"/>
      <c r="U17" s="314"/>
      <c r="V17" s="314"/>
      <c r="W17" s="315"/>
      <c r="X17" s="60" t="s">
        <v>43</v>
      </c>
      <c r="Y17" s="23"/>
      <c r="Z17" s="57" t="s">
        <v>29</v>
      </c>
      <c r="AA17" s="56" t="s">
        <v>30</v>
      </c>
      <c r="AB17" s="57" t="s">
        <v>31</v>
      </c>
      <c r="AC17" s="17"/>
      <c r="AE17" s="23"/>
      <c r="AF17" s="23"/>
      <c r="AG17" s="23"/>
    </row>
    <row r="18" spans="1:24" s="10" customFormat="1" ht="6" customHeight="1">
      <c r="A18" s="13"/>
      <c r="B18" s="13"/>
      <c r="C18" s="13"/>
      <c r="D18" s="9"/>
      <c r="E18" s="9"/>
      <c r="F18" s="9"/>
      <c r="G18" s="36"/>
      <c r="H18" s="13"/>
      <c r="I18" s="41"/>
      <c r="J18" s="17"/>
      <c r="K18" s="17"/>
      <c r="L18" s="17"/>
      <c r="M18" s="266"/>
      <c r="N18" s="13"/>
      <c r="P18" s="268"/>
      <c r="R18" s="271"/>
      <c r="T18" s="268"/>
      <c r="V18" s="269"/>
      <c r="W18" s="29"/>
      <c r="X18" s="13"/>
    </row>
    <row r="19" spans="1:33" s="23" customFormat="1" ht="19.5" customHeight="1">
      <c r="A19" s="134" t="s">
        <v>32</v>
      </c>
      <c r="B19" s="134"/>
      <c r="C19" s="17"/>
      <c r="D19" s="295"/>
      <c r="E19" s="295"/>
      <c r="F19" s="295"/>
      <c r="G19" s="17"/>
      <c r="H19" s="17"/>
      <c r="I19" s="192" t="s">
        <v>428</v>
      </c>
      <c r="J19" s="284"/>
      <c r="K19" s="285"/>
      <c r="L19" s="285"/>
      <c r="M19" s="286"/>
      <c r="N19" s="18"/>
      <c r="O19" s="18"/>
      <c r="P19" s="21" t="s">
        <v>45</v>
      </c>
      <c r="Q19" s="246"/>
      <c r="R19" s="21" t="s">
        <v>46</v>
      </c>
      <c r="S19" s="246"/>
      <c r="T19" s="53"/>
      <c r="U19" s="54"/>
      <c r="V19" s="21" t="s">
        <v>47</v>
      </c>
      <c r="W19" s="246"/>
      <c r="X19" s="60" t="s">
        <v>32</v>
      </c>
      <c r="Y19" s="51"/>
      <c r="Z19" s="57" t="s">
        <v>33</v>
      </c>
      <c r="AA19" s="57" t="s">
        <v>34</v>
      </c>
      <c r="AB19" s="57" t="s">
        <v>18</v>
      </c>
      <c r="AC19" s="57" t="s">
        <v>35</v>
      </c>
      <c r="AD19" s="57" t="s">
        <v>36</v>
      </c>
      <c r="AE19" s="59"/>
      <c r="AF19" s="51"/>
      <c r="AG19" s="51"/>
    </row>
    <row r="20" spans="1:23" s="10" customFormat="1" ht="6" customHeight="1">
      <c r="A20" s="15"/>
      <c r="B20" s="14"/>
      <c r="C20" s="18"/>
      <c r="D20" s="18"/>
      <c r="E20" s="18"/>
      <c r="F20" s="18"/>
      <c r="G20" s="18"/>
      <c r="H20" s="18"/>
      <c r="I20" s="18"/>
      <c r="J20" s="18"/>
      <c r="K20" s="18"/>
      <c r="L20" s="18"/>
      <c r="M20" s="18"/>
      <c r="N20" s="18"/>
      <c r="O20" s="12"/>
      <c r="P20" s="12"/>
      <c r="S20" s="14"/>
      <c r="T20" s="9"/>
      <c r="U20" s="14"/>
      <c r="V20" s="14"/>
      <c r="W20" s="14"/>
    </row>
    <row r="21" spans="1:47" s="23" customFormat="1" ht="24.75" customHeight="1">
      <c r="A21" s="25" t="s">
        <v>50</v>
      </c>
      <c r="B21" s="25"/>
      <c r="C21" s="25"/>
      <c r="D21" s="25"/>
      <c r="E21" s="25"/>
      <c r="F21" s="25"/>
      <c r="G21" s="25"/>
      <c r="H21" s="25"/>
      <c r="I21" s="25"/>
      <c r="J21" s="193" t="s">
        <v>97</v>
      </c>
      <c r="K21" s="194">
        <v>1</v>
      </c>
      <c r="L21" s="24"/>
      <c r="M21" s="25" t="s">
        <v>113</v>
      </c>
      <c r="N21" s="25"/>
      <c r="O21" s="25"/>
      <c r="P21" s="25"/>
      <c r="Q21" s="25"/>
      <c r="R21" s="25"/>
      <c r="S21" s="25"/>
      <c r="T21" s="25"/>
      <c r="U21" s="25"/>
      <c r="V21" s="193" t="s">
        <v>97</v>
      </c>
      <c r="W21" s="194">
        <v>1</v>
      </c>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row>
    <row r="22" spans="1:23" s="10" customFormat="1" ht="4.5" customHeight="1">
      <c r="A22" s="15"/>
      <c r="B22" s="14"/>
      <c r="C22" s="18"/>
      <c r="D22" s="18"/>
      <c r="E22" s="18"/>
      <c r="F22" s="18"/>
      <c r="G22" s="18"/>
      <c r="H22" s="18"/>
      <c r="I22" s="18"/>
      <c r="J22" s="18"/>
      <c r="K22" s="18"/>
      <c r="L22" s="18"/>
      <c r="M22" s="18"/>
      <c r="N22" s="18"/>
      <c r="O22" s="12"/>
      <c r="P22" s="12"/>
      <c r="S22" s="14"/>
      <c r="T22" s="9"/>
      <c r="U22" s="14"/>
      <c r="V22" s="14"/>
      <c r="W22" s="14"/>
    </row>
    <row r="23" spans="1:22" s="168" customFormat="1" ht="13.5" customHeight="1">
      <c r="A23" s="168" t="s">
        <v>51</v>
      </c>
      <c r="C23" s="169"/>
      <c r="D23" s="169"/>
      <c r="E23" s="170"/>
      <c r="F23" s="171"/>
      <c r="G23" s="169"/>
      <c r="H23" s="172"/>
      <c r="I23" s="171"/>
      <c r="J23" s="173"/>
      <c r="K23" s="174"/>
      <c r="L23" s="169"/>
      <c r="M23" s="168" t="s">
        <v>99</v>
      </c>
      <c r="O23" s="171"/>
      <c r="P23" s="169"/>
      <c r="Q23" s="171"/>
      <c r="R23" s="169"/>
      <c r="S23" s="172"/>
      <c r="T23" s="171"/>
      <c r="U23" s="172"/>
      <c r="V23" s="172"/>
    </row>
    <row r="24" spans="1:34" s="10" customFormat="1" ht="6" customHeight="1">
      <c r="A24" s="13"/>
      <c r="B24" s="13"/>
      <c r="C24" s="19"/>
      <c r="D24" s="19"/>
      <c r="E24" s="13"/>
      <c r="F24" s="19"/>
      <c r="G24" s="64"/>
      <c r="H24" s="19"/>
      <c r="I24" s="64"/>
      <c r="J24" s="19"/>
      <c r="K24" s="68"/>
      <c r="M24" s="37"/>
      <c r="N24" s="13"/>
      <c r="P24" s="36"/>
      <c r="R24" s="36"/>
      <c r="T24" s="36"/>
      <c r="V24" s="48"/>
      <c r="W24" s="29"/>
      <c r="AH24" s="22"/>
    </row>
    <row r="25" spans="1:35" s="13" customFormat="1" ht="13.5" customHeight="1">
      <c r="A25" s="134" t="s">
        <v>52</v>
      </c>
      <c r="C25" s="111"/>
      <c r="D25" s="19"/>
      <c r="E25" s="77"/>
      <c r="F25" s="21" t="s">
        <v>54</v>
      </c>
      <c r="G25" s="21"/>
      <c r="H25" s="21" t="s">
        <v>55</v>
      </c>
      <c r="I25" s="21"/>
      <c r="J25" s="21" t="s">
        <v>56</v>
      </c>
      <c r="K25" s="66"/>
      <c r="L25" s="10"/>
      <c r="M25" s="37"/>
      <c r="N25" s="19"/>
      <c r="O25" s="33"/>
      <c r="P25" s="30"/>
      <c r="Q25" s="33"/>
      <c r="R25" s="30"/>
      <c r="S25" s="34"/>
      <c r="T25" s="33"/>
      <c r="U25" s="34"/>
      <c r="V25" s="34"/>
      <c r="X25" s="23" t="s">
        <v>50</v>
      </c>
      <c r="Y25" s="19"/>
      <c r="AH25" s="252"/>
      <c r="AI25" s="23" t="s">
        <v>113</v>
      </c>
    </row>
    <row r="26" spans="1:34" s="10" customFormat="1" ht="6" customHeight="1">
      <c r="A26" s="13"/>
      <c r="B26" s="13"/>
      <c r="C26" s="19"/>
      <c r="D26" s="19"/>
      <c r="E26" s="13"/>
      <c r="F26" s="19"/>
      <c r="G26" s="64"/>
      <c r="H26" s="19"/>
      <c r="I26" s="64"/>
      <c r="J26" s="19"/>
      <c r="K26" s="68"/>
      <c r="M26" s="37"/>
      <c r="N26" s="13"/>
      <c r="P26" s="36"/>
      <c r="R26" s="36"/>
      <c r="T26" s="36"/>
      <c r="V26" s="48"/>
      <c r="W26" s="29"/>
      <c r="Y26" s="63"/>
      <c r="AH26" s="252"/>
    </row>
    <row r="27" spans="1:34" s="10" customFormat="1" ht="13.5" customHeight="1">
      <c r="A27" s="13"/>
      <c r="B27" s="179"/>
      <c r="C27" s="179"/>
      <c r="D27" s="179"/>
      <c r="E27" s="190" t="s">
        <v>53</v>
      </c>
      <c r="F27" s="61"/>
      <c r="G27" s="191"/>
      <c r="H27" s="61"/>
      <c r="I27" s="191"/>
      <c r="J27" s="61"/>
      <c r="K27" s="68"/>
      <c r="M27" s="37"/>
      <c r="N27" s="19"/>
      <c r="O27" s="155" t="s">
        <v>101</v>
      </c>
      <c r="P27" s="155"/>
      <c r="Q27" s="155" t="s">
        <v>102</v>
      </c>
      <c r="R27" s="155"/>
      <c r="S27" s="155" t="s">
        <v>103</v>
      </c>
      <c r="T27" s="36"/>
      <c r="U27" s="155" t="s">
        <v>104</v>
      </c>
      <c r="V27" s="48"/>
      <c r="W27" s="108" t="s">
        <v>100</v>
      </c>
      <c r="Y27" s="18"/>
      <c r="Z27" s="206">
        <v>5</v>
      </c>
      <c r="AA27" s="206">
        <v>4</v>
      </c>
      <c r="AB27" s="206">
        <v>3</v>
      </c>
      <c r="AD27" s="253">
        <f>_xlfn.COUNTIFS(AE27:AG27,"&gt;0")</f>
        <v>0</v>
      </c>
      <c r="AE27" s="207">
        <f>F27*Z27</f>
        <v>0</v>
      </c>
      <c r="AF27" s="207">
        <f>H27*AA27</f>
        <v>0</v>
      </c>
      <c r="AG27" s="207">
        <f>J27*AB27</f>
        <v>0</v>
      </c>
      <c r="AH27" s="253">
        <f>IF(AD27&gt;1,0,1)</f>
        <v>1</v>
      </c>
    </row>
    <row r="28" spans="3:51" s="13" customFormat="1" ht="6" customHeight="1">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2"/>
      <c r="AI28" s="10"/>
      <c r="AJ28" s="10"/>
      <c r="AK28" s="10"/>
      <c r="AL28" s="10"/>
      <c r="AM28" s="10"/>
      <c r="AN28" s="10"/>
      <c r="AO28" s="10"/>
      <c r="AP28" s="10"/>
      <c r="AQ28" s="10"/>
      <c r="AR28" s="10"/>
      <c r="AS28" s="10"/>
      <c r="AT28" s="10"/>
      <c r="AU28" s="10"/>
      <c r="AV28" s="10"/>
      <c r="AW28" s="10"/>
      <c r="AX28" s="10"/>
      <c r="AY28" s="10"/>
    </row>
    <row r="29" spans="1:46" s="10" customFormat="1" ht="13.5" customHeight="1">
      <c r="A29" s="13"/>
      <c r="B29" s="13"/>
      <c r="C29" s="19"/>
      <c r="D29" s="77"/>
      <c r="E29" s="137" t="s">
        <v>57</v>
      </c>
      <c r="F29" s="61"/>
      <c r="G29" s="65"/>
      <c r="H29" s="61"/>
      <c r="I29" s="65"/>
      <c r="J29" s="61"/>
      <c r="K29" s="68"/>
      <c r="L29" s="179"/>
      <c r="M29" s="180"/>
      <c r="N29" s="181" t="s">
        <v>105</v>
      </c>
      <c r="O29" s="182"/>
      <c r="P29" s="182"/>
      <c r="Q29" s="61"/>
      <c r="R29" s="98"/>
      <c r="S29" s="61"/>
      <c r="T29" s="98"/>
      <c r="U29" s="61"/>
      <c r="V29" s="183"/>
      <c r="W29" s="61"/>
      <c r="Y29" s="18"/>
      <c r="Z29" s="206">
        <v>5</v>
      </c>
      <c r="AA29" s="206">
        <v>4</v>
      </c>
      <c r="AB29" s="206">
        <v>2</v>
      </c>
      <c r="AD29" s="253">
        <f>_xlfn.COUNTIFS(AE29:AG29,"&gt;0")</f>
        <v>0</v>
      </c>
      <c r="AE29" s="207">
        <f>F29*Z29</f>
        <v>0</v>
      </c>
      <c r="AF29" s="207">
        <f>H29*AA29</f>
        <v>0</v>
      </c>
      <c r="AG29" s="207">
        <f>J29*AB29</f>
        <v>0</v>
      </c>
      <c r="AH29" s="253">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46" s="10" customFormat="1" ht="6" customHeight="1">
      <c r="A30" s="13"/>
      <c r="B30" s="13"/>
      <c r="C30" s="19"/>
      <c r="D30" s="19"/>
      <c r="E30" s="13"/>
      <c r="F30" s="19"/>
      <c r="G30" s="19"/>
      <c r="H30" s="19"/>
      <c r="I30" s="19"/>
      <c r="J30" s="19"/>
      <c r="K30" s="68"/>
      <c r="L30" s="18"/>
      <c r="M30" s="37"/>
      <c r="N30" s="52"/>
      <c r="P30" s="13"/>
      <c r="R30" s="36"/>
      <c r="T30" s="36"/>
      <c r="V30" s="48"/>
      <c r="AH30" s="252"/>
      <c r="AT30" s="18"/>
    </row>
    <row r="31" spans="1:46" s="10" customFormat="1" ht="13.5" customHeight="1">
      <c r="A31" s="13"/>
      <c r="B31" s="179"/>
      <c r="C31" s="187"/>
      <c r="D31" s="187"/>
      <c r="E31" s="188" t="s">
        <v>58</v>
      </c>
      <c r="F31" s="61"/>
      <c r="G31" s="191"/>
      <c r="H31" s="61"/>
      <c r="I31" s="191"/>
      <c r="J31" s="61"/>
      <c r="K31" s="68"/>
      <c r="L31" s="13"/>
      <c r="M31" s="37"/>
      <c r="N31" s="135" t="s">
        <v>106</v>
      </c>
      <c r="O31" s="112"/>
      <c r="P31" s="112"/>
      <c r="Q31" s="61"/>
      <c r="R31" s="36"/>
      <c r="S31" s="61"/>
      <c r="T31" s="36"/>
      <c r="U31" s="61"/>
      <c r="V31" s="184"/>
      <c r="W31" s="61"/>
      <c r="Y31" s="18"/>
      <c r="Z31" s="206">
        <v>3</v>
      </c>
      <c r="AA31" s="206">
        <v>2</v>
      </c>
      <c r="AB31" s="206">
        <v>1</v>
      </c>
      <c r="AD31" s="253">
        <f>_xlfn.COUNTIFS(AE31:AG31,"&gt;0")</f>
        <v>0</v>
      </c>
      <c r="AE31" s="207">
        <f>F31*Z31</f>
        <v>0</v>
      </c>
      <c r="AF31" s="207">
        <f>H31*AA31</f>
        <v>0</v>
      </c>
      <c r="AG31" s="207">
        <f>J31*AB31</f>
        <v>0</v>
      </c>
      <c r="AH31" s="253">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46" s="10" customFormat="1" ht="6" customHeight="1">
      <c r="A32" s="13"/>
      <c r="B32" s="13"/>
      <c r="C32" s="19"/>
      <c r="D32" s="19"/>
      <c r="E32" s="13"/>
      <c r="F32" s="19"/>
      <c r="G32" s="64"/>
      <c r="H32" s="19"/>
      <c r="I32" s="64"/>
      <c r="J32" s="19"/>
      <c r="K32" s="68"/>
      <c r="L32" s="13"/>
      <c r="M32" s="37"/>
      <c r="N32" s="43"/>
      <c r="R32" s="36"/>
      <c r="T32" s="36"/>
      <c r="V32" s="48"/>
      <c r="AH32" s="252"/>
      <c r="AT32" s="18"/>
    </row>
    <row r="33" spans="1:46" s="10" customFormat="1" ht="13.5" customHeight="1">
      <c r="A33" s="13"/>
      <c r="B33" s="13"/>
      <c r="C33" s="19"/>
      <c r="D33" s="19"/>
      <c r="E33" s="19"/>
      <c r="F33" s="19"/>
      <c r="G33" s="19"/>
      <c r="H33" s="19"/>
      <c r="I33" s="137" t="s">
        <v>2</v>
      </c>
      <c r="J33" s="61"/>
      <c r="K33" s="68"/>
      <c r="L33" s="179"/>
      <c r="M33" s="180"/>
      <c r="N33" s="181" t="s">
        <v>107</v>
      </c>
      <c r="O33" s="182"/>
      <c r="P33" s="182"/>
      <c r="Q33" s="61"/>
      <c r="R33" s="98"/>
      <c r="S33" s="61"/>
      <c r="T33" s="98"/>
      <c r="U33" s="61"/>
      <c r="V33" s="183"/>
      <c r="W33" s="61"/>
      <c r="Y33" s="18"/>
      <c r="Z33" s="18"/>
      <c r="AB33" s="206">
        <v>1</v>
      </c>
      <c r="AD33" s="253">
        <f>_xlfn.COUNTIFS(AD27:AD31,"&gt;0")</f>
        <v>0</v>
      </c>
      <c r="AE33" s="18"/>
      <c r="AG33" s="207">
        <f>J33*AB33</f>
        <v>0</v>
      </c>
      <c r="AH33" s="253">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3:46" s="10" customFormat="1" ht="6" customHeight="1">
      <c r="C34" s="63"/>
      <c r="D34" s="63"/>
      <c r="E34" s="63"/>
      <c r="F34" s="63"/>
      <c r="G34" s="63"/>
      <c r="H34" s="63"/>
      <c r="I34" s="63"/>
      <c r="J34" s="77"/>
      <c r="K34" s="74"/>
      <c r="L34" s="13"/>
      <c r="M34" s="37"/>
      <c r="N34" s="43"/>
      <c r="R34" s="36"/>
      <c r="T34" s="36"/>
      <c r="V34" s="48"/>
      <c r="AB34" s="18"/>
      <c r="AG34" s="18"/>
      <c r="AH34" s="252"/>
      <c r="AT34" s="18"/>
    </row>
    <row r="35" spans="1:46" s="10" customFormat="1" ht="13.5" customHeight="1">
      <c r="A35" s="26" t="s">
        <v>59</v>
      </c>
      <c r="B35" s="26"/>
      <c r="C35" s="69"/>
      <c r="D35" s="139" t="s">
        <v>60</v>
      </c>
      <c r="E35" s="140"/>
      <c r="F35" s="141" t="s">
        <v>61</v>
      </c>
      <c r="G35" s="139"/>
      <c r="H35" s="139" t="s">
        <v>62</v>
      </c>
      <c r="I35" s="139"/>
      <c r="J35" s="142" t="s">
        <v>2</v>
      </c>
      <c r="K35" s="73"/>
      <c r="L35" s="18"/>
      <c r="M35" s="35"/>
      <c r="N35" s="135" t="s">
        <v>485</v>
      </c>
      <c r="O35" s="112"/>
      <c r="P35" s="112"/>
      <c r="Q35" s="61"/>
      <c r="R35" s="36"/>
      <c r="S35" s="61"/>
      <c r="T35" s="36"/>
      <c r="U35" s="61"/>
      <c r="V35" s="184"/>
      <c r="W35" s="61"/>
      <c r="Y35" s="18"/>
      <c r="Z35" s="18"/>
      <c r="AA35" s="18"/>
      <c r="AB35" s="18"/>
      <c r="AD35" s="253">
        <f>IF(AD33&gt;0,1,0)</f>
        <v>0</v>
      </c>
      <c r="AE35" s="253">
        <f>AD35+AG33</f>
        <v>0</v>
      </c>
      <c r="AG35" s="18"/>
      <c r="AH35" s="253">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3:46" s="10" customFormat="1" ht="6" customHeight="1">
      <c r="C36" s="63"/>
      <c r="D36" s="63"/>
      <c r="E36" s="63"/>
      <c r="F36" s="63"/>
      <c r="G36" s="63"/>
      <c r="H36" s="63"/>
      <c r="I36" s="63"/>
      <c r="J36" s="77"/>
      <c r="K36" s="74"/>
      <c r="L36" s="13"/>
      <c r="M36" s="38"/>
      <c r="N36" s="43"/>
      <c r="O36" s="29"/>
      <c r="Q36" s="29"/>
      <c r="R36" s="36"/>
      <c r="S36" s="29"/>
      <c r="T36" s="36"/>
      <c r="U36" s="29"/>
      <c r="V36" s="36"/>
      <c r="W36" s="29"/>
      <c r="AB36" s="18"/>
      <c r="AG36" s="18"/>
      <c r="AH36" s="252"/>
      <c r="AI36" s="18"/>
      <c r="AJ36" s="18"/>
      <c r="AK36" s="18"/>
      <c r="AL36" s="18"/>
      <c r="AM36" s="18"/>
      <c r="AO36" s="18"/>
      <c r="AP36" s="18"/>
      <c r="AQ36" s="18"/>
      <c r="AR36" s="18"/>
      <c r="AS36" s="18"/>
      <c r="AT36" s="18"/>
    </row>
    <row r="37" spans="3:46" s="10" customFormat="1" ht="13.5" customHeight="1">
      <c r="C37" s="63"/>
      <c r="D37" s="61"/>
      <c r="E37" s="63"/>
      <c r="F37" s="61"/>
      <c r="G37" s="63"/>
      <c r="H37" s="61"/>
      <c r="I37" s="63"/>
      <c r="J37" s="61"/>
      <c r="K37" s="74"/>
      <c r="L37" s="203"/>
      <c r="M37" s="95"/>
      <c r="N37" s="181" t="s">
        <v>209</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3">
        <f>_xlfn.COUNTIFS(AD37:AG37,"&gt;0")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3:46" s="10" customFormat="1" ht="6" customHeight="1">
      <c r="C38" s="63"/>
      <c r="D38" s="63"/>
      <c r="E38" s="63"/>
      <c r="F38" s="63"/>
      <c r="G38" s="63"/>
      <c r="H38" s="63"/>
      <c r="I38" s="63"/>
      <c r="J38" s="77"/>
      <c r="K38" s="74"/>
      <c r="L38" s="13"/>
      <c r="M38" s="38"/>
      <c r="N38" s="43"/>
      <c r="O38" s="29"/>
      <c r="Q38" s="29"/>
      <c r="R38" s="36"/>
      <c r="S38" s="29"/>
      <c r="T38" s="36"/>
      <c r="U38" s="29"/>
      <c r="V38" s="36"/>
      <c r="W38" s="29"/>
      <c r="AB38" s="18"/>
      <c r="AG38" s="18"/>
      <c r="AH38" s="252"/>
      <c r="AI38" s="18"/>
      <c r="AJ38" s="18"/>
      <c r="AK38" s="18"/>
      <c r="AL38" s="18"/>
      <c r="AM38" s="18"/>
      <c r="AO38" s="18"/>
      <c r="AP38" s="18"/>
      <c r="AQ38" s="18"/>
      <c r="AR38" s="18"/>
      <c r="AS38" s="18"/>
      <c r="AT38" s="18"/>
    </row>
    <row r="39" spans="3:46" s="10" customFormat="1" ht="13.5" customHeight="1">
      <c r="C39" s="138" t="s">
        <v>438</v>
      </c>
      <c r="D39" s="283"/>
      <c r="E39" s="283"/>
      <c r="F39" s="283"/>
      <c r="G39" s="283"/>
      <c r="H39" s="283"/>
      <c r="I39" s="283"/>
      <c r="J39" s="283"/>
      <c r="K39" s="74"/>
      <c r="L39" s="18"/>
      <c r="M39" s="35"/>
      <c r="N39" s="135" t="s">
        <v>111</v>
      </c>
      <c r="O39" s="61"/>
      <c r="P39" s="112"/>
      <c r="Q39" s="61"/>
      <c r="R39" s="36"/>
      <c r="S39" s="61"/>
      <c r="T39" s="36"/>
      <c r="U39" s="61"/>
      <c r="V39" s="184"/>
      <c r="W39" s="61"/>
      <c r="Y39" s="209"/>
      <c r="Z39" s="209"/>
      <c r="AA39" s="209"/>
      <c r="AB39" s="209"/>
      <c r="AD39" s="209"/>
      <c r="AE39" s="209"/>
      <c r="AF39" s="209"/>
      <c r="AG39" s="18"/>
      <c r="AH39" s="253">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3:46" s="10" customFormat="1" ht="6" customHeight="1">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2"/>
      <c r="AI40" s="18"/>
      <c r="AJ40" s="18"/>
      <c r="AK40" s="18"/>
      <c r="AL40" s="18"/>
      <c r="AM40" s="18"/>
      <c r="AO40" s="18"/>
      <c r="AP40" s="18"/>
      <c r="AQ40" s="18"/>
      <c r="AR40" s="18"/>
      <c r="AS40" s="18"/>
      <c r="AT40" s="18"/>
    </row>
    <row r="41" spans="1:46" s="10" customFormat="1" ht="13.5" customHeight="1">
      <c r="A41" s="26" t="s">
        <v>63</v>
      </c>
      <c r="B41" s="26"/>
      <c r="C41" s="69"/>
      <c r="D41" s="70"/>
      <c r="E41" s="75"/>
      <c r="F41" s="142" t="s">
        <v>64</v>
      </c>
      <c r="G41" s="143"/>
      <c r="H41" s="144" t="s">
        <v>195</v>
      </c>
      <c r="I41" s="142"/>
      <c r="J41" s="142" t="s">
        <v>6</v>
      </c>
      <c r="K41" s="73"/>
      <c r="L41" s="179"/>
      <c r="M41" s="180"/>
      <c r="N41" s="181" t="s">
        <v>112</v>
      </c>
      <c r="O41" s="61"/>
      <c r="P41" s="182"/>
      <c r="Q41" s="61"/>
      <c r="R41" s="98"/>
      <c r="S41" s="61"/>
      <c r="T41" s="98"/>
      <c r="U41" s="61"/>
      <c r="V41" s="183"/>
      <c r="W41" s="61"/>
      <c r="Y41" s="18"/>
      <c r="Z41" s="18"/>
      <c r="AA41" s="18"/>
      <c r="AB41" s="18"/>
      <c r="AD41" s="18"/>
      <c r="AE41" s="18"/>
      <c r="AF41" s="18"/>
      <c r="AG41" s="18"/>
      <c r="AH41" s="252"/>
      <c r="AI41" s="208">
        <v>2</v>
      </c>
      <c r="AJ41" s="206">
        <v>2</v>
      </c>
      <c r="AK41" s="206">
        <v>2</v>
      </c>
      <c r="AL41" s="206">
        <v>2</v>
      </c>
      <c r="AM41" s="206">
        <v>2</v>
      </c>
      <c r="AO41" s="207">
        <f>O41*AI41</f>
        <v>0</v>
      </c>
      <c r="AP41" s="207">
        <f>Q41*AJ41</f>
        <v>0</v>
      </c>
      <c r="AQ41" s="207">
        <f>S41*AK41</f>
        <v>0</v>
      </c>
      <c r="AR41" s="207">
        <f>U41*AL41</f>
        <v>0</v>
      </c>
      <c r="AS41" s="207">
        <f>W41*AM41</f>
        <v>0</v>
      </c>
      <c r="AT41" s="18"/>
    </row>
    <row r="42" spans="1:46" s="10" customFormat="1" ht="6" customHeight="1">
      <c r="A42" s="13"/>
      <c r="B42" s="13"/>
      <c r="C42" s="19"/>
      <c r="D42" s="63"/>
      <c r="E42" s="63"/>
      <c r="F42" s="63"/>
      <c r="G42" s="63"/>
      <c r="H42" s="63"/>
      <c r="I42" s="63"/>
      <c r="J42" s="77"/>
      <c r="K42" s="66"/>
      <c r="L42" s="13"/>
      <c r="M42" s="37"/>
      <c r="N42" s="43"/>
      <c r="R42" s="36"/>
      <c r="T42" s="36"/>
      <c r="V42" s="184"/>
      <c r="AB42" s="18"/>
      <c r="AG42" s="18"/>
      <c r="AH42" s="252"/>
      <c r="AT42" s="18"/>
    </row>
    <row r="43" spans="1:50" s="10" customFormat="1" ht="13.5" customHeight="1">
      <c r="A43" s="13"/>
      <c r="B43" s="13"/>
      <c r="C43" s="19"/>
      <c r="D43" s="19"/>
      <c r="E43" s="190" t="s">
        <v>55</v>
      </c>
      <c r="F43" s="61"/>
      <c r="G43" s="99"/>
      <c r="H43" s="61"/>
      <c r="I43" s="99"/>
      <c r="J43" s="61"/>
      <c r="K43" s="66"/>
      <c r="L43" s="13"/>
      <c r="M43" s="37"/>
      <c r="N43" s="135" t="s">
        <v>385</v>
      </c>
      <c r="O43" s="61"/>
      <c r="P43" s="112"/>
      <c r="Q43" s="61"/>
      <c r="R43" s="36"/>
      <c r="S43" s="61"/>
      <c r="T43" s="36"/>
      <c r="U43" s="61"/>
      <c r="V43" s="184"/>
      <c r="W43" s="61"/>
      <c r="Z43" s="206">
        <v>3</v>
      </c>
      <c r="AA43" s="206">
        <v>2</v>
      </c>
      <c r="AB43" s="206">
        <v>3</v>
      </c>
      <c r="AD43" s="253">
        <f>_xlfn.COUNTIFS(AE43:AG47,"&gt;0")</f>
        <v>0</v>
      </c>
      <c r="AE43" s="207">
        <f>F43*Z43</f>
        <v>0</v>
      </c>
      <c r="AF43" s="207">
        <f>H43*AA43</f>
        <v>0</v>
      </c>
      <c r="AG43" s="207">
        <f>J43*AB43</f>
        <v>0</v>
      </c>
      <c r="AH43" s="253">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297" t="s">
        <v>113</v>
      </c>
      <c r="AX43" s="298" t="s">
        <v>165</v>
      </c>
    </row>
    <row r="44" spans="3:50" s="10" customFormat="1" ht="6" customHeight="1">
      <c r="C44" s="63"/>
      <c r="D44" s="63"/>
      <c r="E44" s="43"/>
      <c r="F44" s="63"/>
      <c r="G44" s="63"/>
      <c r="H44" s="63"/>
      <c r="I44" s="63"/>
      <c r="J44" s="77"/>
      <c r="K44" s="74"/>
      <c r="L44" s="13"/>
      <c r="M44" s="37"/>
      <c r="N44" s="43"/>
      <c r="R44" s="36"/>
      <c r="T44" s="36"/>
      <c r="V44" s="184"/>
      <c r="AB44" s="18"/>
      <c r="AG44" s="18"/>
      <c r="AH44" s="252"/>
      <c r="AT44" s="18"/>
      <c r="AV44" s="297"/>
      <c r="AX44" s="298"/>
    </row>
    <row r="45" spans="3:50" s="10" customFormat="1" ht="13.5" customHeight="1">
      <c r="C45" s="63"/>
      <c r="D45" s="63"/>
      <c r="E45" s="43" t="s">
        <v>54</v>
      </c>
      <c r="F45" s="61"/>
      <c r="G45" s="63"/>
      <c r="H45" s="61"/>
      <c r="I45" s="63"/>
      <c r="J45" s="61"/>
      <c r="K45" s="74"/>
      <c r="L45" s="179"/>
      <c r="M45" s="180"/>
      <c r="N45" s="181" t="s">
        <v>469</v>
      </c>
      <c r="O45" s="61"/>
      <c r="P45" s="182"/>
      <c r="Q45" s="61"/>
      <c r="R45" s="98"/>
      <c r="S45" s="61"/>
      <c r="T45" s="98"/>
      <c r="U45" s="61"/>
      <c r="V45" s="183"/>
      <c r="W45" s="61"/>
      <c r="Z45" s="206">
        <v>5</v>
      </c>
      <c r="AA45" s="206">
        <v>5</v>
      </c>
      <c r="AB45" s="206">
        <v>5</v>
      </c>
      <c r="AE45" s="207">
        <f>F45*Z45</f>
        <v>0</v>
      </c>
      <c r="AF45" s="207">
        <f>H45*AA45</f>
        <v>0</v>
      </c>
      <c r="AG45" s="207">
        <f>J45*AB45</f>
        <v>0</v>
      </c>
      <c r="AH45" s="252"/>
      <c r="AI45" s="208">
        <v>1</v>
      </c>
      <c r="AJ45" s="206">
        <v>1</v>
      </c>
      <c r="AK45" s="206">
        <v>1</v>
      </c>
      <c r="AL45" s="206">
        <v>1</v>
      </c>
      <c r="AM45" s="206">
        <v>1</v>
      </c>
      <c r="AO45" s="207">
        <f>O45*AI45</f>
        <v>0</v>
      </c>
      <c r="AP45" s="207">
        <f>Q45*AJ45</f>
        <v>0</v>
      </c>
      <c r="AQ45" s="207">
        <f>S45*AK45</f>
        <v>0</v>
      </c>
      <c r="AR45" s="207">
        <f>U45*AL45</f>
        <v>0</v>
      </c>
      <c r="AS45" s="207">
        <f>W45*AM45</f>
        <v>0</v>
      </c>
      <c r="AT45" s="18"/>
      <c r="AV45" s="297"/>
      <c r="AX45" s="298"/>
    </row>
    <row r="46" spans="3:50" s="10" customFormat="1" ht="6" customHeight="1">
      <c r="C46" s="63"/>
      <c r="D46" s="63"/>
      <c r="E46" s="43"/>
      <c r="F46" s="63"/>
      <c r="G46" s="63"/>
      <c r="H46" s="63"/>
      <c r="I46" s="63"/>
      <c r="J46" s="77"/>
      <c r="K46" s="74"/>
      <c r="L46" s="13"/>
      <c r="M46" s="37"/>
      <c r="N46" s="43"/>
      <c r="R46" s="36"/>
      <c r="T46" s="36"/>
      <c r="V46" s="184"/>
      <c r="AB46" s="18"/>
      <c r="AG46" s="18"/>
      <c r="AH46" s="252"/>
      <c r="AT46" s="18"/>
      <c r="AV46" s="297"/>
      <c r="AX46" s="298"/>
    </row>
    <row r="47" spans="3:50" s="10" customFormat="1" ht="13.5" customHeight="1">
      <c r="C47" s="63"/>
      <c r="D47" s="63"/>
      <c r="E47" s="99"/>
      <c r="F47" s="99"/>
      <c r="G47" s="99"/>
      <c r="H47" s="99"/>
      <c r="I47" s="190" t="s">
        <v>2</v>
      </c>
      <c r="J47" s="61"/>
      <c r="K47" s="74"/>
      <c r="L47" s="13"/>
      <c r="M47" s="37"/>
      <c r="N47" s="135" t="s">
        <v>470</v>
      </c>
      <c r="O47" s="61"/>
      <c r="P47" s="112"/>
      <c r="Q47" s="61"/>
      <c r="R47" s="36"/>
      <c r="S47" s="61"/>
      <c r="T47" s="36"/>
      <c r="U47" s="61"/>
      <c r="V47" s="184"/>
      <c r="W47" s="61"/>
      <c r="AA47" s="18"/>
      <c r="AB47" s="206">
        <v>1</v>
      </c>
      <c r="AF47" s="18"/>
      <c r="AG47" s="207">
        <f>J47*AB47</f>
        <v>0</v>
      </c>
      <c r="AH47" s="252"/>
      <c r="AI47" s="208">
        <v>3</v>
      </c>
      <c r="AJ47" s="206">
        <v>4</v>
      </c>
      <c r="AK47" s="206">
        <v>5</v>
      </c>
      <c r="AL47" s="206">
        <v>5</v>
      </c>
      <c r="AM47" s="206">
        <v>4</v>
      </c>
      <c r="AO47" s="207">
        <f>O47*AI47</f>
        <v>0</v>
      </c>
      <c r="AP47" s="207">
        <f>Q47*AJ47</f>
        <v>0</v>
      </c>
      <c r="AQ47" s="207">
        <f>S47*AK47</f>
        <v>0</v>
      </c>
      <c r="AR47" s="207">
        <f>U47*AL47</f>
        <v>0</v>
      </c>
      <c r="AS47" s="207">
        <f>W47*AM47</f>
        <v>0</v>
      </c>
      <c r="AT47" s="18"/>
      <c r="AV47" s="297"/>
      <c r="AX47" s="298"/>
    </row>
    <row r="48" spans="3:50" s="10" customFormat="1" ht="6" customHeight="1">
      <c r="C48" s="63"/>
      <c r="D48" s="63"/>
      <c r="E48" s="63"/>
      <c r="F48" s="63"/>
      <c r="G48" s="63"/>
      <c r="H48" s="63"/>
      <c r="I48" s="63"/>
      <c r="J48" s="77"/>
      <c r="K48" s="74"/>
      <c r="L48" s="13"/>
      <c r="M48" s="37"/>
      <c r="N48" s="43"/>
      <c r="R48" s="36"/>
      <c r="T48" s="36"/>
      <c r="V48" s="184"/>
      <c r="AB48" s="18"/>
      <c r="AG48" s="18"/>
      <c r="AH48" s="252"/>
      <c r="AT48" s="18"/>
      <c r="AV48" s="297"/>
      <c r="AX48" s="298"/>
    </row>
    <row r="49" spans="3:50" s="10" customFormat="1" ht="13.5" customHeight="1">
      <c r="C49" s="63"/>
      <c r="D49" s="19"/>
      <c r="E49" s="64"/>
      <c r="F49" s="19"/>
      <c r="G49" s="63"/>
      <c r="H49" s="63"/>
      <c r="I49" s="63"/>
      <c r="J49" s="63"/>
      <c r="K49" s="74"/>
      <c r="L49" s="179"/>
      <c r="M49" s="180"/>
      <c r="N49" s="181" t="s">
        <v>483</v>
      </c>
      <c r="O49" s="61"/>
      <c r="P49" s="182"/>
      <c r="Q49" s="61"/>
      <c r="R49" s="98"/>
      <c r="S49" s="61"/>
      <c r="T49" s="98"/>
      <c r="U49" s="61"/>
      <c r="V49" s="183"/>
      <c r="W49" s="61"/>
      <c r="AG49" s="18"/>
      <c r="AH49" s="253">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297"/>
      <c r="AX49" s="298"/>
    </row>
    <row r="50" spans="3:46" s="10" customFormat="1" ht="6" customHeight="1">
      <c r="C50" s="63"/>
      <c r="D50" s="63"/>
      <c r="E50" s="63"/>
      <c r="F50" s="63"/>
      <c r="G50" s="63"/>
      <c r="H50" s="63"/>
      <c r="I50" s="63"/>
      <c r="J50" s="77"/>
      <c r="K50" s="74"/>
      <c r="L50" s="13"/>
      <c r="M50" s="37"/>
      <c r="N50" s="43"/>
      <c r="R50" s="36"/>
      <c r="T50" s="36"/>
      <c r="V50" s="184"/>
      <c r="AB50" s="18"/>
      <c r="AG50" s="18"/>
      <c r="AH50" s="252"/>
      <c r="AT50" s="18"/>
    </row>
    <row r="51" spans="1:46" s="10" customFormat="1" ht="13.5" customHeight="1">
      <c r="A51" s="26" t="s">
        <v>65</v>
      </c>
      <c r="B51" s="26"/>
      <c r="C51" s="69"/>
      <c r="D51" s="70"/>
      <c r="E51" s="75"/>
      <c r="F51" s="142" t="s">
        <v>66</v>
      </c>
      <c r="G51" s="143"/>
      <c r="H51" s="144" t="s">
        <v>67</v>
      </c>
      <c r="I51" s="142"/>
      <c r="J51" s="142" t="s">
        <v>6</v>
      </c>
      <c r="K51" s="68"/>
      <c r="L51" s="13"/>
      <c r="M51" s="37"/>
      <c r="N51" s="135" t="s">
        <v>484</v>
      </c>
      <c r="O51" s="61"/>
      <c r="P51" s="112"/>
      <c r="Q51" s="61"/>
      <c r="R51" s="36"/>
      <c r="S51" s="61"/>
      <c r="T51" s="36"/>
      <c r="U51" s="61"/>
      <c r="V51" s="184"/>
      <c r="W51" s="61"/>
      <c r="Y51" s="18"/>
      <c r="Z51" s="18"/>
      <c r="AA51" s="18"/>
      <c r="AB51" s="18"/>
      <c r="AD51" s="18"/>
      <c r="AE51" s="18"/>
      <c r="AF51" s="18"/>
      <c r="AG51" s="18"/>
      <c r="AH51" s="252"/>
      <c r="AI51" s="208">
        <v>3</v>
      </c>
      <c r="AJ51" s="206">
        <v>4</v>
      </c>
      <c r="AK51" s="206">
        <v>5</v>
      </c>
      <c r="AL51" s="206">
        <v>5</v>
      </c>
      <c r="AM51" s="206">
        <v>4</v>
      </c>
      <c r="AO51" s="207">
        <f>O51*AI51</f>
        <v>0</v>
      </c>
      <c r="AP51" s="207">
        <f>Q51*AJ51</f>
        <v>0</v>
      </c>
      <c r="AQ51" s="207">
        <f>S51*AK51</f>
        <v>0</v>
      </c>
      <c r="AR51" s="207">
        <f>U51*AL51</f>
        <v>0</v>
      </c>
      <c r="AS51" s="207">
        <f>W51*AM51</f>
        <v>0</v>
      </c>
      <c r="AT51" s="18"/>
    </row>
    <row r="52" spans="1:46" s="10" customFormat="1" ht="6" customHeight="1">
      <c r="A52" s="13"/>
      <c r="B52" s="13"/>
      <c r="C52" s="19"/>
      <c r="D52" s="63"/>
      <c r="E52" s="63"/>
      <c r="F52" s="63"/>
      <c r="G52" s="63"/>
      <c r="H52" s="63"/>
      <c r="I52" s="63"/>
      <c r="J52" s="77"/>
      <c r="K52" s="66"/>
      <c r="L52" s="13"/>
      <c r="M52" s="37"/>
      <c r="N52" s="43"/>
      <c r="R52" s="36"/>
      <c r="T52" s="36"/>
      <c r="V52" s="184"/>
      <c r="AB52" s="18"/>
      <c r="AG52" s="18"/>
      <c r="AH52" s="252"/>
      <c r="AT52" s="18"/>
    </row>
    <row r="53" spans="1:49" s="10" customFormat="1" ht="13.5" customHeight="1">
      <c r="A53" s="13"/>
      <c r="B53" s="13"/>
      <c r="C53" s="187"/>
      <c r="D53" s="187"/>
      <c r="E53" s="190" t="s">
        <v>185</v>
      </c>
      <c r="F53" s="61"/>
      <c r="G53" s="99"/>
      <c r="H53" s="61"/>
      <c r="I53" s="99"/>
      <c r="J53" s="61"/>
      <c r="K53" s="66"/>
      <c r="L53" s="179"/>
      <c r="M53" s="180"/>
      <c r="N53" s="181" t="s">
        <v>108</v>
      </c>
      <c r="O53" s="61"/>
      <c r="P53" s="182"/>
      <c r="Q53" s="61"/>
      <c r="R53" s="98"/>
      <c r="S53" s="61"/>
      <c r="T53" s="98"/>
      <c r="U53" s="61"/>
      <c r="V53" s="183"/>
      <c r="W53" s="61"/>
      <c r="Y53" s="18"/>
      <c r="Z53" s="206">
        <v>4</v>
      </c>
      <c r="AA53" s="206">
        <v>3</v>
      </c>
      <c r="AB53" s="206">
        <v>2</v>
      </c>
      <c r="AD53" s="253">
        <f>_xlfn.COUNTIFS(AE53:AG59,"&gt;0")</f>
        <v>0</v>
      </c>
      <c r="AE53" s="207">
        <f>F53*Z53</f>
        <v>0</v>
      </c>
      <c r="AF53" s="207">
        <f>H53*AA53</f>
        <v>0</v>
      </c>
      <c r="AG53" s="207">
        <f>J53*AB53</f>
        <v>0</v>
      </c>
      <c r="AH53" s="253">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197</v>
      </c>
    </row>
    <row r="54" spans="1:49" s="10" customFormat="1" ht="6" customHeight="1">
      <c r="A54" s="13"/>
      <c r="B54" s="13"/>
      <c r="C54" s="19"/>
      <c r="D54" s="63"/>
      <c r="E54" s="43"/>
      <c r="F54" s="63"/>
      <c r="G54" s="63"/>
      <c r="H54" s="63"/>
      <c r="I54" s="63"/>
      <c r="J54" s="77"/>
      <c r="K54" s="74"/>
      <c r="L54" s="13"/>
      <c r="M54" s="37"/>
      <c r="N54" s="43"/>
      <c r="R54" s="36"/>
      <c r="T54" s="36"/>
      <c r="V54" s="184"/>
      <c r="AB54" s="18"/>
      <c r="AG54" s="18"/>
      <c r="AH54" s="252"/>
      <c r="AT54" s="18"/>
      <c r="AW54" s="13"/>
    </row>
    <row r="55" spans="1:49" s="10" customFormat="1" ht="13.5" customHeight="1">
      <c r="A55" s="13"/>
      <c r="B55" s="13"/>
      <c r="C55" s="19"/>
      <c r="D55" s="63"/>
      <c r="E55" s="43" t="s">
        <v>184</v>
      </c>
      <c r="F55" s="61"/>
      <c r="G55" s="63"/>
      <c r="H55" s="61"/>
      <c r="I55" s="63"/>
      <c r="J55" s="61"/>
      <c r="K55" s="74"/>
      <c r="L55" s="13"/>
      <c r="M55" s="37"/>
      <c r="N55" s="135" t="s">
        <v>109</v>
      </c>
      <c r="O55" s="112"/>
      <c r="P55" s="112"/>
      <c r="Q55" s="61"/>
      <c r="R55" s="36"/>
      <c r="S55" s="61"/>
      <c r="T55" s="36"/>
      <c r="U55" s="61"/>
      <c r="V55" s="184"/>
      <c r="W55" s="61"/>
      <c r="Z55" s="206">
        <v>5</v>
      </c>
      <c r="AA55" s="206">
        <v>4</v>
      </c>
      <c r="AB55" s="206">
        <v>3</v>
      </c>
      <c r="AE55" s="207">
        <f>F55*Z55</f>
        <v>0</v>
      </c>
      <c r="AF55" s="207">
        <f>H55*AA55</f>
        <v>0</v>
      </c>
      <c r="AG55" s="207">
        <f>J55*AB55</f>
        <v>0</v>
      </c>
      <c r="AH55" s="252"/>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198</v>
      </c>
    </row>
    <row r="56" spans="1:49" s="10" customFormat="1" ht="6" customHeight="1">
      <c r="A56" s="13"/>
      <c r="B56" s="13"/>
      <c r="C56" s="19"/>
      <c r="D56" s="63"/>
      <c r="E56" s="43"/>
      <c r="F56" s="63"/>
      <c r="G56" s="63"/>
      <c r="H56" s="63"/>
      <c r="I56" s="63"/>
      <c r="J56" s="77"/>
      <c r="K56" s="74"/>
      <c r="L56" s="13"/>
      <c r="M56" s="37"/>
      <c r="N56" s="43"/>
      <c r="R56" s="36"/>
      <c r="T56" s="36"/>
      <c r="V56" s="184"/>
      <c r="AB56" s="18"/>
      <c r="AG56" s="18"/>
      <c r="AH56" s="252"/>
      <c r="AT56" s="18"/>
      <c r="AW56" s="13"/>
    </row>
    <row r="57" spans="1:49" s="10" customFormat="1" ht="13.5" customHeight="1">
      <c r="A57" s="13"/>
      <c r="B57" s="13"/>
      <c r="C57" s="187"/>
      <c r="D57" s="99"/>
      <c r="E57" s="190" t="s">
        <v>68</v>
      </c>
      <c r="F57" s="61"/>
      <c r="G57" s="99"/>
      <c r="H57" s="61"/>
      <c r="I57" s="99"/>
      <c r="J57" s="61"/>
      <c r="K57" s="74"/>
      <c r="L57" s="179"/>
      <c r="M57" s="180"/>
      <c r="N57" s="181" t="s">
        <v>110</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2"/>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199</v>
      </c>
    </row>
    <row r="58" spans="1:49" s="10" customFormat="1" ht="6" customHeight="1">
      <c r="A58" s="13"/>
      <c r="B58" s="13"/>
      <c r="C58" s="19"/>
      <c r="D58" s="63"/>
      <c r="E58" s="43"/>
      <c r="F58" s="63"/>
      <c r="G58" s="63"/>
      <c r="H58" s="63"/>
      <c r="I58" s="63"/>
      <c r="J58" s="77"/>
      <c r="K58" s="74"/>
      <c r="L58" s="13"/>
      <c r="M58" s="37"/>
      <c r="N58" s="43"/>
      <c r="R58" s="36"/>
      <c r="T58" s="36"/>
      <c r="V58" s="184"/>
      <c r="AB58" s="18"/>
      <c r="AG58" s="18"/>
      <c r="AH58" s="252"/>
      <c r="AT58" s="18"/>
      <c r="AW58" s="13"/>
    </row>
    <row r="59" spans="1:49" s="10" customFormat="1" ht="13.5" customHeight="1">
      <c r="A59" s="13"/>
      <c r="B59" s="13"/>
      <c r="C59" s="19"/>
      <c r="D59" s="63"/>
      <c r="E59" s="63"/>
      <c r="F59" s="63"/>
      <c r="G59" s="63"/>
      <c r="H59" s="63"/>
      <c r="I59" s="43" t="s">
        <v>69</v>
      </c>
      <c r="J59" s="61"/>
      <c r="K59" s="74"/>
      <c r="L59" s="13"/>
      <c r="M59" s="37"/>
      <c r="N59" s="135" t="s">
        <v>467</v>
      </c>
      <c r="O59" s="61"/>
      <c r="P59" s="112"/>
      <c r="Q59" s="61"/>
      <c r="R59" s="36"/>
      <c r="S59" s="61"/>
      <c r="T59" s="36"/>
      <c r="U59" s="61"/>
      <c r="V59" s="184"/>
      <c r="W59" s="61"/>
      <c r="Z59" s="18"/>
      <c r="AB59" s="206">
        <v>1</v>
      </c>
      <c r="AE59" s="18"/>
      <c r="AG59" s="207">
        <f>J59*AB59</f>
        <v>0</v>
      </c>
      <c r="AH59" s="252"/>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200</v>
      </c>
    </row>
    <row r="60" spans="1:49" s="10" customFormat="1" ht="6" customHeight="1">
      <c r="A60" s="13"/>
      <c r="B60" s="13"/>
      <c r="C60" s="19"/>
      <c r="D60" s="63"/>
      <c r="E60" s="63"/>
      <c r="F60" s="63"/>
      <c r="G60" s="63"/>
      <c r="H60" s="63"/>
      <c r="I60" s="64"/>
      <c r="J60" s="77"/>
      <c r="K60" s="74"/>
      <c r="M60" s="37"/>
      <c r="N60" s="13"/>
      <c r="P60" s="36"/>
      <c r="R60" s="36"/>
      <c r="T60" s="36"/>
      <c r="V60" s="184"/>
      <c r="W60" s="29"/>
      <c r="AB60" s="18"/>
      <c r="AG60" s="18"/>
      <c r="AH60" s="252"/>
      <c r="AO60" s="18">
        <f>SUM(AO29:AO59)</f>
        <v>0</v>
      </c>
      <c r="AP60" s="18">
        <f>SUM(AP29:AP59)</f>
        <v>0</v>
      </c>
      <c r="AQ60" s="18">
        <f>SUM(AQ29:AQ59)</f>
        <v>0</v>
      </c>
      <c r="AR60" s="18">
        <f>SUM(AR29:AR59)</f>
        <v>0</v>
      </c>
      <c r="AS60" s="18">
        <f>SUM(AS29:AS59)</f>
        <v>0</v>
      </c>
      <c r="AT60" s="18"/>
      <c r="AW60" s="13"/>
    </row>
    <row r="61" spans="1:49" s="10" customFormat="1" ht="13.5" customHeight="1">
      <c r="A61" s="26" t="s">
        <v>70</v>
      </c>
      <c r="B61" s="26"/>
      <c r="C61" s="69"/>
      <c r="D61" s="142"/>
      <c r="E61" s="142"/>
      <c r="F61" s="142" t="s">
        <v>71</v>
      </c>
      <c r="G61" s="142"/>
      <c r="H61" s="142" t="s">
        <v>72</v>
      </c>
      <c r="I61" s="142"/>
      <c r="J61" s="142" t="s">
        <v>4</v>
      </c>
      <c r="K61" s="79"/>
      <c r="L61" s="13"/>
      <c r="N61" s="13"/>
      <c r="Q61" s="154"/>
      <c r="R61" s="21"/>
      <c r="S61" s="154"/>
      <c r="T61" s="21"/>
      <c r="U61" s="138"/>
      <c r="V61" s="21"/>
      <c r="W61" s="138"/>
      <c r="Y61" s="18"/>
      <c r="Z61" s="18"/>
      <c r="AA61" s="18"/>
      <c r="AB61" s="18"/>
      <c r="AD61" s="18"/>
      <c r="AE61" s="18"/>
      <c r="AF61" s="18"/>
      <c r="AG61" s="18"/>
      <c r="AH61" s="253">
        <f>LARGE(AE53:AG59,1)</f>
        <v>0</v>
      </c>
      <c r="AO61" s="18">
        <f>_xlfn.COUNTIFS(AO29:AO59,"&gt;0")</f>
        <v>0</v>
      </c>
      <c r="AP61" s="18">
        <f>_xlfn.COUNTIFS(AP29:AP59,"&gt;0")</f>
        <v>0</v>
      </c>
      <c r="AQ61" s="18">
        <f>_xlfn.COUNTIFS(AQ29:AQ59,"&gt;0")</f>
        <v>0</v>
      </c>
      <c r="AR61" s="18">
        <f>_xlfn.COUNTIFS(AR29:AR59,"&gt;0")</f>
        <v>0</v>
      </c>
      <c r="AS61" s="18">
        <f>_xlfn.COUNTIFS(AS29:AS59,"&gt;0")</f>
        <v>0</v>
      </c>
      <c r="AT61" s="18"/>
      <c r="AV61" s="204" t="e">
        <f>AS60/AS63</f>
        <v>#VALUE!</v>
      </c>
      <c r="AW61" s="13" t="s">
        <v>201</v>
      </c>
    </row>
    <row r="62" spans="1:46" s="10" customFormat="1" ht="6" customHeight="1">
      <c r="A62" s="13"/>
      <c r="B62" s="13"/>
      <c r="C62" s="19"/>
      <c r="D62" s="63"/>
      <c r="E62" s="63"/>
      <c r="F62" s="63"/>
      <c r="G62" s="64"/>
      <c r="H62" s="77"/>
      <c r="I62" s="64"/>
      <c r="J62" s="63"/>
      <c r="K62" s="74"/>
      <c r="M62" s="37"/>
      <c r="N62" s="13"/>
      <c r="P62" s="36"/>
      <c r="R62" s="36"/>
      <c r="T62" s="36"/>
      <c r="V62" s="48"/>
      <c r="W62" s="29"/>
      <c r="AB62" s="18"/>
      <c r="AG62" s="18"/>
      <c r="AH62" s="252"/>
      <c r="AT62" s="18"/>
    </row>
    <row r="63" spans="1:46" s="10" customFormat="1" ht="13.5" customHeight="1">
      <c r="A63" s="13"/>
      <c r="B63" s="13"/>
      <c r="C63" s="19"/>
      <c r="D63" s="19"/>
      <c r="E63" s="63"/>
      <c r="F63" s="61"/>
      <c r="G63" s="63"/>
      <c r="H63" s="61"/>
      <c r="I63" s="63"/>
      <c r="J63" s="61"/>
      <c r="K63" s="74"/>
      <c r="L63" s="13"/>
      <c r="N63" s="13"/>
      <c r="Q63" s="154" t="s">
        <v>116</v>
      </c>
      <c r="R63" s="21"/>
      <c r="S63" s="154" t="s">
        <v>19</v>
      </c>
      <c r="T63" s="21"/>
      <c r="U63" s="138" t="s">
        <v>3</v>
      </c>
      <c r="V63" s="21"/>
      <c r="W63" s="138" t="s">
        <v>17</v>
      </c>
      <c r="Z63" s="206">
        <v>4</v>
      </c>
      <c r="AA63" s="206">
        <v>3</v>
      </c>
      <c r="AB63" s="206">
        <v>1</v>
      </c>
      <c r="AD63" s="253">
        <f>_xlfn.COUNTIFS(AE63:AG63,"&gt;0")</f>
        <v>0</v>
      </c>
      <c r="AE63" s="207">
        <f>F63*Z63</f>
        <v>0</v>
      </c>
      <c r="AF63" s="207">
        <f>H63*AA63</f>
        <v>0</v>
      </c>
      <c r="AG63" s="207">
        <f>J63*AB63</f>
        <v>0</v>
      </c>
      <c r="AH63" s="253">
        <f>IF(AD63&gt;1,0,1)</f>
        <v>1</v>
      </c>
      <c r="AO63" s="18">
        <f>IF(AO61&gt;0,AO61,"")</f>
      </c>
      <c r="AP63" s="18">
        <f>IF(AP61&gt;0,AP61,"")</f>
      </c>
      <c r="AQ63" s="18">
        <f>IF(AQ61&gt;0,AQ61,"")</f>
      </c>
      <c r="AR63" s="18">
        <f>IF(AR61&gt;0,AR61,"")</f>
      </c>
      <c r="AS63" s="18">
        <f>IF(AS61&gt;0,AS61,"")</f>
      </c>
      <c r="AT63" s="18"/>
    </row>
    <row r="64" spans="1:46" s="10" customFormat="1" ht="6" customHeight="1">
      <c r="A64" s="13"/>
      <c r="B64" s="13"/>
      <c r="C64" s="19"/>
      <c r="D64" s="63"/>
      <c r="E64" s="63"/>
      <c r="F64" s="63"/>
      <c r="G64" s="63"/>
      <c r="H64" s="63"/>
      <c r="I64" s="64"/>
      <c r="J64" s="77"/>
      <c r="K64" s="74"/>
      <c r="M64" s="37"/>
      <c r="N64" s="13"/>
      <c r="P64" s="36"/>
      <c r="R64" s="36"/>
      <c r="T64" s="36"/>
      <c r="V64" s="48"/>
      <c r="W64" s="29"/>
      <c r="AB64" s="18"/>
      <c r="AG64" s="18"/>
      <c r="AH64" s="252"/>
      <c r="AT64" s="18"/>
    </row>
    <row r="65" spans="1:46" s="10" customFormat="1" ht="13.5" customHeight="1">
      <c r="A65" s="26" t="s">
        <v>475</v>
      </c>
      <c r="B65" s="26"/>
      <c r="C65" s="69"/>
      <c r="D65" s="78"/>
      <c r="E65" s="76"/>
      <c r="F65" s="142" t="s">
        <v>17</v>
      </c>
      <c r="G65" s="142"/>
      <c r="H65" s="142" t="s">
        <v>3</v>
      </c>
      <c r="I65" s="142"/>
      <c r="J65" s="142" t="s">
        <v>73</v>
      </c>
      <c r="K65" s="79"/>
      <c r="L65" s="179"/>
      <c r="M65" s="180"/>
      <c r="N65" s="185" t="s">
        <v>115</v>
      </c>
      <c r="O65" s="94"/>
      <c r="P65" s="98"/>
      <c r="Q65" s="61"/>
      <c r="R65" s="98"/>
      <c r="S65" s="61"/>
      <c r="T65" s="98"/>
      <c r="U65" s="61"/>
      <c r="V65" s="183"/>
      <c r="W65" s="61"/>
      <c r="Y65" s="18"/>
      <c r="Z65" s="18"/>
      <c r="AA65" s="18"/>
      <c r="AB65" s="18"/>
      <c r="AD65" s="18"/>
      <c r="AE65" s="18"/>
      <c r="AF65" s="18"/>
      <c r="AG65" s="18"/>
      <c r="AH65" s="253">
        <f>LARGE(AE63:AG63,1)</f>
        <v>0</v>
      </c>
      <c r="AJ65" s="206">
        <v>4</v>
      </c>
      <c r="AK65" s="206">
        <v>3</v>
      </c>
      <c r="AL65" s="206">
        <v>2</v>
      </c>
      <c r="AM65" s="206">
        <v>1</v>
      </c>
      <c r="AO65" s="253">
        <f>_xlfn.COUNTIFS(AP65:AS67,"&gt;0")</f>
        <v>0</v>
      </c>
      <c r="AP65" s="207">
        <f>Q65*AJ65</f>
        <v>0</v>
      </c>
      <c r="AQ65" s="207">
        <f>S65*AK65</f>
        <v>0</v>
      </c>
      <c r="AR65" s="207">
        <f>U65*AL65</f>
        <v>0</v>
      </c>
      <c r="AS65" s="207">
        <f>W65*AM65</f>
        <v>0</v>
      </c>
      <c r="AT65" s="253">
        <f>IF(AO65&gt;1,0,1)</f>
        <v>1</v>
      </c>
    </row>
    <row r="66" spans="1:46" s="10" customFormat="1" ht="6" customHeight="1">
      <c r="A66" s="13"/>
      <c r="B66" s="13"/>
      <c r="C66" s="19"/>
      <c r="D66" s="63"/>
      <c r="E66" s="63"/>
      <c r="F66" s="63"/>
      <c r="G66" s="63"/>
      <c r="H66" s="63"/>
      <c r="I66" s="64"/>
      <c r="J66" s="77"/>
      <c r="K66" s="74"/>
      <c r="L66" s="13"/>
      <c r="M66" s="37"/>
      <c r="N66" s="13"/>
      <c r="P66" s="36"/>
      <c r="R66" s="36"/>
      <c r="T66" s="36"/>
      <c r="V66" s="48"/>
      <c r="W66" s="29"/>
      <c r="AB66" s="18"/>
      <c r="AG66" s="18"/>
      <c r="AH66" s="252"/>
      <c r="AT66" s="18"/>
    </row>
    <row r="67" spans="1:49" s="10" customFormat="1" ht="13.5" customHeight="1">
      <c r="A67" s="287" t="s">
        <v>480</v>
      </c>
      <c r="B67" s="13"/>
      <c r="C67" s="19"/>
      <c r="D67" s="99"/>
      <c r="E67" s="188" t="s">
        <v>74</v>
      </c>
      <c r="F67" s="61"/>
      <c r="G67" s="99"/>
      <c r="H67" s="61"/>
      <c r="I67" s="99"/>
      <c r="J67" s="61"/>
      <c r="K67" s="74"/>
      <c r="L67" s="13"/>
      <c r="M67" s="37"/>
      <c r="N67" s="90"/>
      <c r="P67" s="36"/>
      <c r="R67" s="36"/>
      <c r="T67" s="36"/>
      <c r="V67" s="137" t="s">
        <v>117</v>
      </c>
      <c r="W67" s="61"/>
      <c r="Y67" s="18"/>
      <c r="Z67" s="206">
        <v>4</v>
      </c>
      <c r="AA67" s="206">
        <v>3</v>
      </c>
      <c r="AB67" s="206">
        <v>2</v>
      </c>
      <c r="AD67" s="253">
        <f>_xlfn.COUNTIFS(AE67:AG67,"&gt;0")</f>
        <v>0</v>
      </c>
      <c r="AE67" s="207">
        <f>F67*Z67</f>
        <v>0</v>
      </c>
      <c r="AF67" s="207">
        <f>H67*AA67</f>
        <v>0</v>
      </c>
      <c r="AG67" s="207">
        <f>J67*AB67</f>
        <v>0</v>
      </c>
      <c r="AH67" s="253">
        <f>IF(AD67&gt;1,0,1)</f>
        <v>1</v>
      </c>
      <c r="AM67" s="206">
        <v>5</v>
      </c>
      <c r="AS67" s="207">
        <f>W67*AM67</f>
        <v>0</v>
      </c>
      <c r="AT67" s="253">
        <f>IF(AT65&gt;1,0,1)</f>
        <v>1</v>
      </c>
      <c r="AV67" s="205">
        <f>LARGE(AP65:AS67,1)</f>
        <v>0</v>
      </c>
      <c r="AW67" s="13" t="s">
        <v>202</v>
      </c>
    </row>
    <row r="68" spans="1:46" s="10" customFormat="1" ht="6" customHeight="1">
      <c r="A68" s="287"/>
      <c r="B68" s="13"/>
      <c r="C68" s="19"/>
      <c r="D68" s="19"/>
      <c r="E68" s="43"/>
      <c r="F68" s="77"/>
      <c r="G68" s="63"/>
      <c r="H68" s="77"/>
      <c r="I68" s="63"/>
      <c r="J68" s="77"/>
      <c r="K68" s="68"/>
      <c r="L68" s="13"/>
      <c r="M68" s="35"/>
      <c r="O68" s="29"/>
      <c r="P68" s="36"/>
      <c r="Q68" s="29"/>
      <c r="R68" s="36"/>
      <c r="S68" s="29"/>
      <c r="T68" s="36"/>
      <c r="U68" s="29"/>
      <c r="V68" s="36"/>
      <c r="W68" s="29"/>
      <c r="Z68" s="18"/>
      <c r="AA68" s="18"/>
      <c r="AB68" s="18"/>
      <c r="AE68" s="18"/>
      <c r="AF68" s="18"/>
      <c r="AG68" s="18"/>
      <c r="AH68" s="252"/>
      <c r="AT68" s="18"/>
    </row>
    <row r="69" spans="1:46" s="10" customFormat="1" ht="13.5" customHeight="1">
      <c r="A69" s="287"/>
      <c r="B69" s="13"/>
      <c r="C69" s="19"/>
      <c r="D69" s="19"/>
      <c r="E69" s="137" t="s">
        <v>75</v>
      </c>
      <c r="F69" s="61"/>
      <c r="G69" s="63"/>
      <c r="H69" s="61"/>
      <c r="I69" s="63"/>
      <c r="J69" s="61"/>
      <c r="K69" s="68"/>
      <c r="L69" s="13"/>
      <c r="M69" s="216" t="s">
        <v>114</v>
      </c>
      <c r="N69" s="21"/>
      <c r="P69" s="36"/>
      <c r="R69" s="36"/>
      <c r="T69" s="36"/>
      <c r="V69" s="48"/>
      <c r="W69" s="29"/>
      <c r="Z69" s="206">
        <v>4</v>
      </c>
      <c r="AA69" s="206">
        <v>3</v>
      </c>
      <c r="AB69" s="206">
        <v>2</v>
      </c>
      <c r="AD69" s="253">
        <f>_xlfn.COUNTIFS(AE69:AG69,"&gt;0")</f>
        <v>0</v>
      </c>
      <c r="AE69" s="207">
        <f>F69*Z69</f>
        <v>0</v>
      </c>
      <c r="AF69" s="207">
        <f>H69*AA69</f>
        <v>0</v>
      </c>
      <c r="AG69" s="207">
        <f>J69*AB69</f>
        <v>0</v>
      </c>
      <c r="AH69" s="253">
        <f>IF(AD69&gt;1,0,1)</f>
        <v>1</v>
      </c>
      <c r="AT69" s="253">
        <f>LARGE(AP65:AS67,1)</f>
        <v>0</v>
      </c>
    </row>
    <row r="70" spans="1:46" s="10" customFormat="1" ht="6" customHeight="1">
      <c r="A70" s="287"/>
      <c r="B70" s="13"/>
      <c r="C70" s="19"/>
      <c r="D70" s="19"/>
      <c r="E70" s="43"/>
      <c r="F70" s="77"/>
      <c r="G70" s="63"/>
      <c r="H70" s="77"/>
      <c r="I70" s="63"/>
      <c r="J70" s="77"/>
      <c r="K70" s="68"/>
      <c r="L70" s="13"/>
      <c r="M70" s="37"/>
      <c r="P70" s="36"/>
      <c r="R70" s="36"/>
      <c r="T70" s="36"/>
      <c r="V70" s="48"/>
      <c r="W70" s="29"/>
      <c r="Z70" s="18"/>
      <c r="AA70" s="18"/>
      <c r="AB70" s="18"/>
      <c r="AE70" s="18"/>
      <c r="AF70" s="18"/>
      <c r="AG70" s="18"/>
      <c r="AH70" s="252"/>
      <c r="AT70" s="18"/>
    </row>
    <row r="71" spans="1:46" s="10" customFormat="1" ht="13.5" customHeight="1">
      <c r="A71" s="287"/>
      <c r="B71" s="13"/>
      <c r="C71" s="19"/>
      <c r="D71" s="187"/>
      <c r="E71" s="188" t="s">
        <v>76</v>
      </c>
      <c r="F71" s="61"/>
      <c r="G71" s="99"/>
      <c r="H71" s="61"/>
      <c r="I71" s="99"/>
      <c r="J71" s="61"/>
      <c r="K71" s="68"/>
      <c r="M71" s="35" t="s">
        <v>118</v>
      </c>
      <c r="O71" s="114"/>
      <c r="Q71" s="114"/>
      <c r="S71" s="154" t="s">
        <v>127</v>
      </c>
      <c r="U71" s="154" t="s">
        <v>128</v>
      </c>
      <c r="W71" s="154" t="s">
        <v>129</v>
      </c>
      <c r="Y71" s="18"/>
      <c r="Z71" s="206">
        <v>4</v>
      </c>
      <c r="AA71" s="206">
        <v>3</v>
      </c>
      <c r="AB71" s="206">
        <v>2</v>
      </c>
      <c r="AD71" s="253">
        <f>_xlfn.COUNTIFS(AE71:AG71,"&gt;0")</f>
        <v>0</v>
      </c>
      <c r="AE71" s="207">
        <f>F71*Z71</f>
        <v>0</v>
      </c>
      <c r="AF71" s="207">
        <f>H71*AA71</f>
        <v>0</v>
      </c>
      <c r="AG71" s="207">
        <f>J71*AB71</f>
        <v>0</v>
      </c>
      <c r="AH71" s="253">
        <f>IF(AD71&gt;1,0,1)</f>
        <v>1</v>
      </c>
      <c r="AT71" s="18"/>
    </row>
    <row r="72" spans="1:46" s="10" customFormat="1" ht="6" customHeight="1">
      <c r="A72" s="287"/>
      <c r="B72" s="13"/>
      <c r="C72" s="19"/>
      <c r="D72" s="19"/>
      <c r="E72" s="43"/>
      <c r="F72" s="77"/>
      <c r="G72" s="63"/>
      <c r="H72" s="77"/>
      <c r="I72" s="64"/>
      <c r="J72" s="77"/>
      <c r="K72" s="68"/>
      <c r="M72" s="37"/>
      <c r="R72" s="36"/>
      <c r="T72" s="36"/>
      <c r="V72" s="36"/>
      <c r="Z72" s="18"/>
      <c r="AA72" s="18"/>
      <c r="AB72" s="18"/>
      <c r="AE72" s="18"/>
      <c r="AF72" s="18"/>
      <c r="AG72" s="18"/>
      <c r="AH72" s="252"/>
      <c r="AT72" s="18"/>
    </row>
    <row r="73" spans="1:46" s="10" customFormat="1" ht="13.5" customHeight="1">
      <c r="A73" s="287"/>
      <c r="B73" s="13"/>
      <c r="C73" s="19"/>
      <c r="D73" s="19"/>
      <c r="E73" s="137" t="s">
        <v>77</v>
      </c>
      <c r="F73" s="61"/>
      <c r="G73" s="63"/>
      <c r="H73" s="61"/>
      <c r="I73" s="63"/>
      <c r="J73" s="61"/>
      <c r="K73" s="68"/>
      <c r="L73" s="13"/>
      <c r="M73" s="37"/>
      <c r="O73" s="94"/>
      <c r="P73" s="94"/>
      <c r="Q73" s="94"/>
      <c r="R73" s="186" t="s">
        <v>130</v>
      </c>
      <c r="S73" s="61"/>
      <c r="T73" s="98"/>
      <c r="U73" s="61"/>
      <c r="V73" s="98"/>
      <c r="W73" s="61"/>
      <c r="Z73" s="206">
        <v>5</v>
      </c>
      <c r="AA73" s="206">
        <v>3</v>
      </c>
      <c r="AB73" s="206">
        <v>2</v>
      </c>
      <c r="AD73" s="253">
        <f>_xlfn.COUNTIFS(AE73:AG73,"&gt;0")</f>
        <v>0</v>
      </c>
      <c r="AE73" s="207">
        <f>F73*Z73</f>
        <v>0</v>
      </c>
      <c r="AF73" s="207">
        <f>H73*AA73</f>
        <v>0</v>
      </c>
      <c r="AG73" s="207">
        <f>J73*AB73</f>
        <v>0</v>
      </c>
      <c r="AH73" s="253">
        <f>IF(AD73&gt;1,0,1)</f>
        <v>1</v>
      </c>
      <c r="AK73" s="206">
        <f>S73</f>
        <v>0</v>
      </c>
      <c r="AL73" s="206">
        <f>U73</f>
        <v>0</v>
      </c>
      <c r="AM73" s="206">
        <f>W73</f>
        <v>0</v>
      </c>
      <c r="AN73" s="10">
        <f>SUM(AK73:AM73)</f>
        <v>0</v>
      </c>
      <c r="AS73" s="207">
        <f>_xlfn.COUNTIFS(AK73:AM73,"&gt;0")</f>
        <v>0</v>
      </c>
      <c r="AT73" s="253">
        <f>IF(AN73&gt;1,0,1)</f>
        <v>1</v>
      </c>
    </row>
    <row r="74" spans="1:46" s="10" customFormat="1" ht="6" customHeight="1">
      <c r="A74" s="287"/>
      <c r="B74" s="13"/>
      <c r="C74" s="19"/>
      <c r="D74" s="19"/>
      <c r="E74" s="43"/>
      <c r="F74" s="77"/>
      <c r="G74" s="63"/>
      <c r="H74" s="77"/>
      <c r="I74" s="63"/>
      <c r="J74" s="77"/>
      <c r="K74" s="68"/>
      <c r="L74" s="13"/>
      <c r="M74" s="37"/>
      <c r="R74" s="43"/>
      <c r="T74" s="36"/>
      <c r="V74" s="36"/>
      <c r="Z74" s="18"/>
      <c r="AA74" s="18"/>
      <c r="AB74" s="18"/>
      <c r="AE74" s="18"/>
      <c r="AF74" s="18"/>
      <c r="AG74" s="18"/>
      <c r="AH74" s="252"/>
      <c r="AT74" s="18"/>
    </row>
    <row r="75" spans="1:46" s="10" customFormat="1" ht="13.5" customHeight="1">
      <c r="A75" s="287"/>
      <c r="B75" s="13"/>
      <c r="C75" s="19"/>
      <c r="D75" s="187"/>
      <c r="E75" s="188" t="s">
        <v>78</v>
      </c>
      <c r="F75" s="61"/>
      <c r="G75" s="99"/>
      <c r="H75" s="61"/>
      <c r="I75" s="99"/>
      <c r="J75" s="61"/>
      <c r="K75" s="68"/>
      <c r="L75" s="13"/>
      <c r="R75" s="153" t="s">
        <v>471</v>
      </c>
      <c r="S75" s="61"/>
      <c r="T75" s="36"/>
      <c r="U75" s="61"/>
      <c r="V75" s="36"/>
      <c r="W75" s="61"/>
      <c r="Y75" s="18"/>
      <c r="Z75" s="206">
        <v>5</v>
      </c>
      <c r="AA75" s="206">
        <v>4</v>
      </c>
      <c r="AB75" s="206">
        <v>3</v>
      </c>
      <c r="AD75" s="253">
        <f>_xlfn.COUNTIFS(AE75:AG75,"&gt;0")</f>
        <v>0</v>
      </c>
      <c r="AE75" s="207">
        <f>F75*Z75</f>
        <v>0</v>
      </c>
      <c r="AF75" s="207">
        <f>H75*AA75</f>
        <v>0</v>
      </c>
      <c r="AG75" s="207">
        <f>J75*AB75</f>
        <v>0</v>
      </c>
      <c r="AH75" s="253">
        <f>IF(AD75&gt;1,0,1)</f>
        <v>1</v>
      </c>
      <c r="AK75" s="206">
        <f>S75</f>
        <v>0</v>
      </c>
      <c r="AL75" s="206">
        <f>U75</f>
        <v>0</v>
      </c>
      <c r="AM75" s="206">
        <f>W75</f>
        <v>0</v>
      </c>
      <c r="AN75" s="10">
        <f>SUM(AK75:AM75)</f>
        <v>0</v>
      </c>
      <c r="AS75" s="207">
        <f>_xlfn.COUNTIFS(AK75:AM75,"&gt;0")</f>
        <v>0</v>
      </c>
      <c r="AT75" s="253">
        <f>IF(AN75&gt;1,0,1)</f>
        <v>1</v>
      </c>
    </row>
    <row r="76" spans="1:46" s="10" customFormat="1" ht="6" customHeight="1">
      <c r="A76" s="287"/>
      <c r="B76" s="13"/>
      <c r="C76" s="19"/>
      <c r="D76" s="19"/>
      <c r="E76" s="43"/>
      <c r="F76" s="77"/>
      <c r="G76" s="63"/>
      <c r="H76" s="77"/>
      <c r="I76" s="63"/>
      <c r="J76" s="77"/>
      <c r="K76" s="68"/>
      <c r="L76" s="13"/>
      <c r="M76" s="37"/>
      <c r="R76" s="43"/>
      <c r="T76" s="36"/>
      <c r="V76" s="36"/>
      <c r="Z76" s="18"/>
      <c r="AA76" s="18"/>
      <c r="AB76" s="18"/>
      <c r="AE76" s="18"/>
      <c r="AF76" s="18"/>
      <c r="AG76" s="18"/>
      <c r="AH76" s="252"/>
      <c r="AT76" s="18"/>
    </row>
    <row r="77" spans="1:46" s="10" customFormat="1" ht="13.5" customHeight="1">
      <c r="A77" s="287"/>
      <c r="B77" s="13"/>
      <c r="C77" s="19"/>
      <c r="D77" s="19"/>
      <c r="E77" s="137" t="s">
        <v>79</v>
      </c>
      <c r="F77" s="61"/>
      <c r="G77" s="63"/>
      <c r="H77" s="61"/>
      <c r="I77" s="63"/>
      <c r="J77" s="61"/>
      <c r="K77" s="68"/>
      <c r="L77" s="13"/>
      <c r="M77" s="37"/>
      <c r="O77" s="94"/>
      <c r="P77" s="94"/>
      <c r="Q77" s="94"/>
      <c r="R77" s="186" t="s">
        <v>119</v>
      </c>
      <c r="S77" s="61"/>
      <c r="T77" s="98"/>
      <c r="U77" s="61"/>
      <c r="V77" s="98"/>
      <c r="W77" s="61"/>
      <c r="Z77" s="206">
        <v>5</v>
      </c>
      <c r="AA77" s="206">
        <v>4</v>
      </c>
      <c r="AB77" s="206">
        <v>3</v>
      </c>
      <c r="AD77" s="253">
        <f>_xlfn.COUNTIFS(AE77:AG77,"&gt;0")</f>
        <v>0</v>
      </c>
      <c r="AE77" s="207">
        <f>F77*Z77</f>
        <v>0</v>
      </c>
      <c r="AF77" s="207">
        <f>H77*AA77</f>
        <v>0</v>
      </c>
      <c r="AG77" s="207">
        <f>J77*AB77</f>
        <v>0</v>
      </c>
      <c r="AH77" s="253">
        <f>IF(AD77&gt;1,0,1)</f>
        <v>1</v>
      </c>
      <c r="AK77" s="206">
        <f>S77</f>
        <v>0</v>
      </c>
      <c r="AL77" s="206">
        <f>U77</f>
        <v>0</v>
      </c>
      <c r="AM77" s="206">
        <f>W77</f>
        <v>0</v>
      </c>
      <c r="AN77" s="10">
        <f>SUM(AK77:AM77)</f>
        <v>0</v>
      </c>
      <c r="AS77" s="207">
        <f>_xlfn.COUNTIFS(AK77:AM77,"&gt;0")</f>
        <v>0</v>
      </c>
      <c r="AT77" s="253">
        <f>IF(AN77&gt;1,0,1)</f>
        <v>1</v>
      </c>
    </row>
    <row r="78" spans="1:46" s="10" customFormat="1" ht="6" customHeight="1">
      <c r="A78" s="287"/>
      <c r="B78" s="13"/>
      <c r="C78" s="19"/>
      <c r="D78" s="19"/>
      <c r="E78" s="43"/>
      <c r="F78" s="19"/>
      <c r="G78" s="63"/>
      <c r="H78" s="19"/>
      <c r="I78" s="64"/>
      <c r="J78" s="77"/>
      <c r="K78" s="68"/>
      <c r="L78" s="13"/>
      <c r="M78" s="37"/>
      <c r="R78" s="153"/>
      <c r="T78" s="36"/>
      <c r="V78" s="36"/>
      <c r="AB78" s="18"/>
      <c r="AG78" s="18"/>
      <c r="AH78" s="252"/>
      <c r="AT78" s="18"/>
    </row>
    <row r="79" spans="1:46" s="10" customFormat="1" ht="13.5" customHeight="1">
      <c r="A79" s="287"/>
      <c r="B79" s="13"/>
      <c r="C79" s="19"/>
      <c r="D79" s="19"/>
      <c r="E79" s="99"/>
      <c r="F79" s="99"/>
      <c r="G79" s="99"/>
      <c r="H79" s="187"/>
      <c r="I79" s="189" t="s">
        <v>69</v>
      </c>
      <c r="J79" s="61"/>
      <c r="K79" s="68"/>
      <c r="L79" s="13"/>
      <c r="M79" s="37"/>
      <c r="R79" s="153" t="s">
        <v>120</v>
      </c>
      <c r="S79" s="61"/>
      <c r="T79" s="36"/>
      <c r="U79" s="61"/>
      <c r="V79" s="36"/>
      <c r="W79" s="61"/>
      <c r="Y79" s="18"/>
      <c r="Z79" s="18"/>
      <c r="AA79" s="18"/>
      <c r="AB79" s="206">
        <v>1</v>
      </c>
      <c r="AC79" s="18"/>
      <c r="AD79" s="253">
        <f>_xlfn.COUNTIFS(AD67:AD77,"&gt;0")</f>
        <v>0</v>
      </c>
      <c r="AE79" s="18"/>
      <c r="AF79" s="18"/>
      <c r="AG79" s="207">
        <f>J79*AB79</f>
        <v>0</v>
      </c>
      <c r="AH79" s="253">
        <f>IF(AE81&gt;1,0,1)</f>
        <v>1</v>
      </c>
      <c r="AK79" s="206">
        <f>S79</f>
        <v>0</v>
      </c>
      <c r="AL79" s="206">
        <f>U79</f>
        <v>0</v>
      </c>
      <c r="AM79" s="206">
        <f>W79</f>
        <v>0</v>
      </c>
      <c r="AN79" s="10">
        <f>SUM(AK79:AM79)</f>
        <v>0</v>
      </c>
      <c r="AS79" s="207">
        <f>_xlfn.COUNTIFS(AK79:AM79,"&gt;0")</f>
        <v>0</v>
      </c>
      <c r="AT79" s="253">
        <f>IF(AN79&gt;1,0,1)</f>
        <v>1</v>
      </c>
    </row>
    <row r="80" spans="1:46" s="10" customFormat="1" ht="6" customHeight="1">
      <c r="A80" s="13"/>
      <c r="B80" s="13"/>
      <c r="C80" s="19"/>
      <c r="D80" s="19"/>
      <c r="E80" s="19"/>
      <c r="F80" s="19"/>
      <c r="G80" s="63"/>
      <c r="H80" s="19"/>
      <c r="I80" s="64"/>
      <c r="J80" s="77"/>
      <c r="K80" s="68"/>
      <c r="L80" s="13"/>
      <c r="M80" s="37"/>
      <c r="R80" s="43"/>
      <c r="S80" s="29"/>
      <c r="T80" s="36"/>
      <c r="U80" s="29"/>
      <c r="V80" s="36"/>
      <c r="W80" s="29"/>
      <c r="AB80" s="18"/>
      <c r="AG80" s="18"/>
      <c r="AH80" s="252"/>
      <c r="AK80" s="18"/>
      <c r="AL80" s="18"/>
      <c r="AM80" s="18"/>
      <c r="AS80" s="18"/>
      <c r="AT80" s="18"/>
    </row>
    <row r="81" spans="1:46" s="10" customFormat="1" ht="13.5" customHeight="1">
      <c r="A81" s="26" t="s">
        <v>80</v>
      </c>
      <c r="B81" s="26"/>
      <c r="C81" s="69"/>
      <c r="D81" s="247" t="s">
        <v>73</v>
      </c>
      <c r="E81" s="139"/>
      <c r="F81" s="139" t="s">
        <v>18</v>
      </c>
      <c r="G81" s="139"/>
      <c r="H81" s="139" t="s">
        <v>17</v>
      </c>
      <c r="I81" s="139"/>
      <c r="J81" s="142" t="s">
        <v>2</v>
      </c>
      <c r="K81" s="73"/>
      <c r="L81" s="13"/>
      <c r="M81" s="37"/>
      <c r="O81" s="94"/>
      <c r="P81" s="94"/>
      <c r="Q81" s="94"/>
      <c r="R81" s="186" t="s">
        <v>472</v>
      </c>
      <c r="S81" s="61"/>
      <c r="T81" s="98"/>
      <c r="U81" s="61"/>
      <c r="V81" s="98"/>
      <c r="W81" s="61"/>
      <c r="Y81" s="18"/>
      <c r="Z81" s="18"/>
      <c r="AA81" s="18"/>
      <c r="AB81" s="18"/>
      <c r="AD81" s="253">
        <f>IF(AD79&gt;0,1,0)</f>
        <v>0</v>
      </c>
      <c r="AE81" s="253">
        <f>AD81+AG79</f>
        <v>0</v>
      </c>
      <c r="AF81" s="18"/>
      <c r="AG81" s="18"/>
      <c r="AH81" s="253">
        <f>LARGE(AE67:AG79,1)</f>
        <v>0</v>
      </c>
      <c r="AK81" s="206">
        <f>S81</f>
        <v>0</v>
      </c>
      <c r="AL81" s="206">
        <f>U81</f>
        <v>0</v>
      </c>
      <c r="AM81" s="206">
        <f>W81</f>
        <v>0</v>
      </c>
      <c r="AN81" s="10">
        <f>SUM(AK81:AM81)</f>
        <v>0</v>
      </c>
      <c r="AS81" s="207">
        <f>_xlfn.COUNTIFS(AK81:AM81,"&gt;0")</f>
        <v>0</v>
      </c>
      <c r="AT81" s="253">
        <f>IF(AN81&gt;1,0,1)</f>
        <v>1</v>
      </c>
    </row>
    <row r="82" spans="1:46" s="10" customFormat="1" ht="6" customHeight="1">
      <c r="A82" s="13"/>
      <c r="B82" s="13"/>
      <c r="C82" s="19"/>
      <c r="D82" s="19"/>
      <c r="E82" s="63"/>
      <c r="F82" s="19"/>
      <c r="G82" s="64"/>
      <c r="H82" s="77"/>
      <c r="I82" s="64"/>
      <c r="J82" s="77"/>
      <c r="K82" s="68"/>
      <c r="L82" s="13"/>
      <c r="M82" s="37"/>
      <c r="R82" s="43"/>
      <c r="T82" s="36"/>
      <c r="V82" s="36"/>
      <c r="AB82" s="18"/>
      <c r="AG82" s="18"/>
      <c r="AH82" s="252"/>
      <c r="AT82" s="18"/>
    </row>
    <row r="83" spans="1:46" s="10" customFormat="1" ht="13.5" customHeight="1">
      <c r="A83" s="13"/>
      <c r="B83" s="13"/>
      <c r="C83" s="19"/>
      <c r="D83" s="61"/>
      <c r="E83" s="63"/>
      <c r="F83" s="61"/>
      <c r="G83" s="64"/>
      <c r="H83" s="61"/>
      <c r="I83" s="64"/>
      <c r="J83" s="61"/>
      <c r="K83" s="68"/>
      <c r="L83" s="13"/>
      <c r="M83" s="37"/>
      <c r="R83" s="153" t="s">
        <v>121</v>
      </c>
      <c r="S83" s="61"/>
      <c r="T83" s="36"/>
      <c r="U83" s="61"/>
      <c r="V83" s="36"/>
      <c r="W83" s="61"/>
      <c r="Y83" s="206">
        <v>2</v>
      </c>
      <c r="Z83" s="206">
        <v>3</v>
      </c>
      <c r="AA83" s="206">
        <v>5</v>
      </c>
      <c r="AB83" s="206">
        <v>1</v>
      </c>
      <c r="AD83" s="207">
        <f>D83*Y83</f>
        <v>0</v>
      </c>
      <c r="AE83" s="207">
        <f>F83*Z83</f>
        <v>0</v>
      </c>
      <c r="AF83" s="207">
        <f>H83*AA83</f>
        <v>0</v>
      </c>
      <c r="AG83" s="207">
        <f>J83*AB83</f>
        <v>0</v>
      </c>
      <c r="AH83" s="253">
        <f>_xlfn.COUNTIFS(AD83:AG83,"&gt;0")</f>
        <v>0</v>
      </c>
      <c r="AK83" s="206">
        <f>S83</f>
        <v>0</v>
      </c>
      <c r="AL83" s="206">
        <f>U83</f>
        <v>0</v>
      </c>
      <c r="AM83" s="206">
        <f>W83</f>
        <v>0</v>
      </c>
      <c r="AN83" s="10">
        <f>SUM(AK83:AM83)</f>
        <v>0</v>
      </c>
      <c r="AS83" s="207">
        <f>_xlfn.COUNTIFS(AK83:AM83,"&gt;0")</f>
        <v>0</v>
      </c>
      <c r="AT83" s="253">
        <f>IF(AN83&gt;1,0,1)</f>
        <v>1</v>
      </c>
    </row>
    <row r="84" spans="1:46" s="10" customFormat="1" ht="6" customHeight="1">
      <c r="A84" s="13"/>
      <c r="B84" s="13"/>
      <c r="C84" s="19"/>
      <c r="D84" s="19"/>
      <c r="E84" s="19"/>
      <c r="F84" s="19"/>
      <c r="G84" s="63"/>
      <c r="H84" s="19"/>
      <c r="I84" s="64"/>
      <c r="J84" s="77"/>
      <c r="K84" s="68"/>
      <c r="L84" s="13"/>
      <c r="M84" s="37"/>
      <c r="R84" s="43"/>
      <c r="T84" s="36"/>
      <c r="V84" s="36"/>
      <c r="AB84" s="18"/>
      <c r="AG84" s="18"/>
      <c r="AH84" s="252"/>
      <c r="AT84" s="18"/>
    </row>
    <row r="85" spans="3:46" s="10" customFormat="1" ht="13.5" customHeight="1">
      <c r="C85" s="138" t="s">
        <v>82</v>
      </c>
      <c r="D85" s="282"/>
      <c r="E85" s="282"/>
      <c r="F85" s="282"/>
      <c r="G85" s="282"/>
      <c r="H85" s="282"/>
      <c r="I85" s="282"/>
      <c r="J85" s="282"/>
      <c r="K85" s="74"/>
      <c r="L85" s="13"/>
      <c r="M85" s="37"/>
      <c r="O85" s="94"/>
      <c r="P85" s="94"/>
      <c r="Q85" s="94"/>
      <c r="R85" s="186" t="s">
        <v>122</v>
      </c>
      <c r="S85" s="61"/>
      <c r="T85" s="98"/>
      <c r="U85" s="61"/>
      <c r="V85" s="98"/>
      <c r="W85" s="61"/>
      <c r="AA85" s="210"/>
      <c r="AB85" s="210"/>
      <c r="AF85" s="210"/>
      <c r="AG85" s="18"/>
      <c r="AH85" s="253">
        <f>IF(AH83&gt;1,0,1)</f>
        <v>1</v>
      </c>
      <c r="AK85" s="206">
        <f>S85</f>
        <v>0</v>
      </c>
      <c r="AL85" s="206">
        <f>U85</f>
        <v>0</v>
      </c>
      <c r="AM85" s="206">
        <f>W85</f>
        <v>0</v>
      </c>
      <c r="AN85" s="10">
        <f>SUM(AK85:AM85)</f>
        <v>0</v>
      </c>
      <c r="AS85" s="207">
        <f>_xlfn.COUNTIFS(AK85:AM85,"&gt;0")</f>
        <v>0</v>
      </c>
      <c r="AT85" s="253">
        <f>IF(AN85&gt;1,0,1)</f>
        <v>1</v>
      </c>
    </row>
    <row r="86" spans="3:46" s="10" customFormat="1" ht="6" customHeight="1">
      <c r="C86" s="63"/>
      <c r="D86" s="63"/>
      <c r="E86" s="63"/>
      <c r="F86" s="63"/>
      <c r="G86" s="63"/>
      <c r="H86" s="63"/>
      <c r="I86" s="63"/>
      <c r="J86" s="63"/>
      <c r="K86" s="175"/>
      <c r="M86" s="37"/>
      <c r="R86" s="43"/>
      <c r="T86" s="36"/>
      <c r="V86" s="36"/>
      <c r="AH86" s="252"/>
      <c r="AT86" s="18"/>
    </row>
    <row r="87" spans="1:46" s="10" customFormat="1" ht="13.5" customHeight="1">
      <c r="A87" s="26" t="s">
        <v>81</v>
      </c>
      <c r="B87" s="26"/>
      <c r="C87" s="69"/>
      <c r="D87" s="70"/>
      <c r="E87" s="71"/>
      <c r="F87" s="72"/>
      <c r="G87" s="70"/>
      <c r="H87" s="70"/>
      <c r="I87" s="70"/>
      <c r="J87" s="70"/>
      <c r="K87" s="73"/>
      <c r="M87" s="37"/>
      <c r="R87" s="153" t="s">
        <v>123</v>
      </c>
      <c r="S87" s="61"/>
      <c r="T87" s="36"/>
      <c r="U87" s="61"/>
      <c r="V87" s="36"/>
      <c r="W87" s="61"/>
      <c r="AA87" s="18"/>
      <c r="AB87" s="18"/>
      <c r="AF87" s="18"/>
      <c r="AG87" s="18"/>
      <c r="AH87" s="252"/>
      <c r="AK87" s="206">
        <f>S87</f>
        <v>0</v>
      </c>
      <c r="AL87" s="206">
        <f>U87</f>
        <v>0</v>
      </c>
      <c r="AM87" s="206">
        <f>W87</f>
        <v>0</v>
      </c>
      <c r="AN87" s="10">
        <f>SUM(AK87:AM87)</f>
        <v>0</v>
      </c>
      <c r="AS87" s="207">
        <f>_xlfn.COUNTIFS(AK87:AM87,"&gt;0")</f>
        <v>0</v>
      </c>
      <c r="AT87" s="253">
        <f>IF(AN87&gt;1,0,1)</f>
        <v>1</v>
      </c>
    </row>
    <row r="88" spans="1:46" s="10" customFormat="1" ht="6" customHeight="1">
      <c r="A88" s="13"/>
      <c r="B88" s="13"/>
      <c r="C88" s="19"/>
      <c r="D88" s="19"/>
      <c r="E88" s="19"/>
      <c r="F88" s="19"/>
      <c r="G88" s="63"/>
      <c r="H88" s="19"/>
      <c r="I88" s="64"/>
      <c r="J88" s="77"/>
      <c r="K88" s="68"/>
      <c r="M88" s="37"/>
      <c r="R88" s="43"/>
      <c r="T88" s="36"/>
      <c r="V88" s="36"/>
      <c r="AB88" s="18"/>
      <c r="AG88" s="18"/>
      <c r="AH88" s="252"/>
      <c r="AT88" s="18"/>
    </row>
    <row r="89" spans="1:46" s="10" customFormat="1" ht="13.5" customHeight="1">
      <c r="A89" s="90"/>
      <c r="B89" s="13"/>
      <c r="C89" s="137" t="s">
        <v>153</v>
      </c>
      <c r="D89" s="61"/>
      <c r="E89" s="18" t="s">
        <v>155</v>
      </c>
      <c r="F89" s="61"/>
      <c r="G89" s="146" t="s">
        <v>157</v>
      </c>
      <c r="H89" s="61"/>
      <c r="I89" s="146" t="s">
        <v>159</v>
      </c>
      <c r="J89" s="61"/>
      <c r="K89" s="74"/>
      <c r="M89" s="37"/>
      <c r="O89" s="94"/>
      <c r="P89" s="94"/>
      <c r="Q89" s="94"/>
      <c r="R89" s="186" t="s">
        <v>124</v>
      </c>
      <c r="S89" s="61"/>
      <c r="T89" s="98"/>
      <c r="U89" s="61"/>
      <c r="V89" s="98"/>
      <c r="W89" s="61"/>
      <c r="Y89" s="206">
        <f>D89</f>
        <v>0</v>
      </c>
      <c r="Z89" s="206">
        <f>F89</f>
        <v>0</v>
      </c>
      <c r="AA89" s="206">
        <f>H89</f>
        <v>0</v>
      </c>
      <c r="AB89" s="206">
        <f>J89</f>
        <v>0</v>
      </c>
      <c r="AF89" s="18"/>
      <c r="AG89" s="18"/>
      <c r="AH89" s="252"/>
      <c r="AK89" s="206">
        <f>S89</f>
        <v>0</v>
      </c>
      <c r="AL89" s="206">
        <f>U89</f>
        <v>0</v>
      </c>
      <c r="AM89" s="206">
        <f>W89</f>
        <v>0</v>
      </c>
      <c r="AN89" s="10">
        <f>SUM(AK89:AM89)</f>
        <v>0</v>
      </c>
      <c r="AS89" s="207">
        <f>_xlfn.COUNTIFS(AK89:AM89,"&gt;0")</f>
        <v>0</v>
      </c>
      <c r="AT89" s="253">
        <f>IF(AN89&gt;1,0,1)</f>
        <v>1</v>
      </c>
    </row>
    <row r="90" spans="1:46" s="10" customFormat="1" ht="6" customHeight="1">
      <c r="A90" s="90"/>
      <c r="B90" s="13"/>
      <c r="C90" s="43"/>
      <c r="D90" s="63"/>
      <c r="E90" s="29"/>
      <c r="F90" s="63"/>
      <c r="G90" s="147"/>
      <c r="H90" s="63"/>
      <c r="I90" s="18"/>
      <c r="J90" s="63"/>
      <c r="K90" s="74"/>
      <c r="M90" s="37"/>
      <c r="R90" s="43"/>
      <c r="T90" s="36"/>
      <c r="V90" s="36"/>
      <c r="AH90" s="252"/>
      <c r="AT90" s="18"/>
    </row>
    <row r="91" spans="1:46" s="10" customFormat="1" ht="13.5" customHeight="1">
      <c r="A91" s="90"/>
      <c r="B91" s="13"/>
      <c r="C91" s="137" t="s">
        <v>154</v>
      </c>
      <c r="D91" s="61"/>
      <c r="E91" s="146" t="s">
        <v>156</v>
      </c>
      <c r="F91" s="61"/>
      <c r="G91" s="146" t="s">
        <v>158</v>
      </c>
      <c r="H91" s="61"/>
      <c r="I91" s="146" t="s">
        <v>160</v>
      </c>
      <c r="J91" s="61"/>
      <c r="K91" s="68"/>
      <c r="M91" s="37"/>
      <c r="R91" s="153" t="s">
        <v>439</v>
      </c>
      <c r="S91" s="61"/>
      <c r="T91" s="36"/>
      <c r="U91" s="61"/>
      <c r="V91" s="36"/>
      <c r="W91" s="61"/>
      <c r="Y91" s="206">
        <f>D91</f>
        <v>0</v>
      </c>
      <c r="Z91" s="206">
        <f>F91</f>
        <v>0</v>
      </c>
      <c r="AA91" s="206">
        <f>H91</f>
        <v>0</v>
      </c>
      <c r="AB91" s="206">
        <f>J91</f>
        <v>0</v>
      </c>
      <c r="AF91" s="18"/>
      <c r="AG91" s="18"/>
      <c r="AH91" s="252"/>
      <c r="AK91" s="206">
        <f>S91</f>
        <v>0</v>
      </c>
      <c r="AL91" s="206">
        <f>U91</f>
        <v>0</v>
      </c>
      <c r="AM91" s="206">
        <f>W91</f>
        <v>0</v>
      </c>
      <c r="AN91" s="10">
        <f>SUM(AK91:AM91)</f>
        <v>0</v>
      </c>
      <c r="AS91" s="207">
        <f>_xlfn.COUNTIFS(AK91:AM91,"&gt;0")</f>
        <v>0</v>
      </c>
      <c r="AT91" s="253">
        <f>IF(AN91&gt;1,0,1)</f>
        <v>1</v>
      </c>
    </row>
    <row r="92" spans="1:46" s="10" customFormat="1" ht="6" customHeight="1">
      <c r="A92" s="13"/>
      <c r="B92" s="13"/>
      <c r="C92" s="80"/>
      <c r="D92" s="81"/>
      <c r="E92" s="63"/>
      <c r="F92" s="81"/>
      <c r="G92" s="64"/>
      <c r="H92" s="81"/>
      <c r="I92" s="63"/>
      <c r="J92" s="81"/>
      <c r="K92" s="68"/>
      <c r="M92" s="37"/>
      <c r="O92" s="29"/>
      <c r="Q92" s="29"/>
      <c r="R92" s="43"/>
      <c r="S92" s="29"/>
      <c r="T92" s="36"/>
      <c r="U92" s="29"/>
      <c r="V92" s="36"/>
      <c r="W92" s="29"/>
      <c r="Y92" s="211"/>
      <c r="Z92" s="211"/>
      <c r="AA92" s="211"/>
      <c r="AB92" s="211"/>
      <c r="AD92" s="211"/>
      <c r="AE92" s="211"/>
      <c r="AF92" s="211"/>
      <c r="AG92" s="211"/>
      <c r="AH92" s="252"/>
      <c r="AK92" s="18"/>
      <c r="AL92" s="18"/>
      <c r="AM92" s="18"/>
      <c r="AS92" s="18"/>
      <c r="AT92" s="18"/>
    </row>
    <row r="93" spans="1:46" s="10" customFormat="1" ht="13.5" customHeight="1">
      <c r="A93" s="13"/>
      <c r="B93" s="55" t="s">
        <v>181</v>
      </c>
      <c r="C93" s="115">
        <f>AB93</f>
        <v>0</v>
      </c>
      <c r="D93" s="63"/>
      <c r="E93" s="138" t="s">
        <v>83</v>
      </c>
      <c r="F93" s="282"/>
      <c r="G93" s="282"/>
      <c r="H93" s="282"/>
      <c r="I93" s="282"/>
      <c r="J93" s="282"/>
      <c r="K93" s="68"/>
      <c r="M93" s="37"/>
      <c r="O93" s="94"/>
      <c r="P93" s="94"/>
      <c r="Q93" s="94"/>
      <c r="R93" s="186" t="s">
        <v>125</v>
      </c>
      <c r="S93" s="61"/>
      <c r="T93" s="98"/>
      <c r="U93" s="61"/>
      <c r="V93" s="98"/>
      <c r="W93" s="61"/>
      <c r="Z93" s="56"/>
      <c r="AA93" s="56"/>
      <c r="AB93" s="196">
        <f>_xlfn.COUNTIFS(Y89:AB91,"&gt;0")</f>
        <v>0</v>
      </c>
      <c r="AD93" s="196">
        <f>IF(AB93=1,2,"")</f>
      </c>
      <c r="AE93" s="196">
        <f>IF(AB93=2,3,"")</f>
      </c>
      <c r="AF93" s="196">
        <f>IF(AB93=3,4,"")</f>
      </c>
      <c r="AG93" s="196">
        <f>IF(AB93&gt;3,5,"")</f>
      </c>
      <c r="AH93" s="252"/>
      <c r="AK93" s="206">
        <f>S93</f>
        <v>0</v>
      </c>
      <c r="AL93" s="206">
        <f>U93</f>
        <v>0</v>
      </c>
      <c r="AM93" s="206">
        <f>W93</f>
        <v>0</v>
      </c>
      <c r="AN93" s="10">
        <f>SUM(AK93:AM93)</f>
        <v>0</v>
      </c>
      <c r="AS93" s="207">
        <f>_xlfn.COUNTIFS(AK93:AM93,"&gt;0")</f>
        <v>0</v>
      </c>
      <c r="AT93" s="253">
        <f>IF(AN93&gt;1,0,1)</f>
        <v>1</v>
      </c>
    </row>
    <row r="94" spans="1:46" s="10" customFormat="1" ht="6" customHeight="1">
      <c r="A94" s="13"/>
      <c r="B94" s="13"/>
      <c r="C94" s="19"/>
      <c r="D94" s="81"/>
      <c r="E94" s="63"/>
      <c r="F94" s="81"/>
      <c r="G94" s="64"/>
      <c r="H94" s="81"/>
      <c r="I94" s="63"/>
      <c r="J94" s="81"/>
      <c r="K94" s="68"/>
      <c r="M94" s="37"/>
      <c r="R94" s="43"/>
      <c r="T94" s="36"/>
      <c r="V94" s="36"/>
      <c r="Y94" s="211"/>
      <c r="Z94" s="211"/>
      <c r="AA94" s="211"/>
      <c r="AB94" s="211"/>
      <c r="AD94" s="211"/>
      <c r="AE94" s="211"/>
      <c r="AF94" s="211"/>
      <c r="AG94" s="211"/>
      <c r="AH94" s="252"/>
      <c r="AT94" s="18"/>
    </row>
    <row r="95" spans="1:46" s="10" customFormat="1" ht="13.5" customHeight="1">
      <c r="A95" s="26" t="s">
        <v>481</v>
      </c>
      <c r="B95" s="26"/>
      <c r="C95" s="69"/>
      <c r="D95" s="139" t="s">
        <v>476</v>
      </c>
      <c r="E95" s="142"/>
      <c r="F95" s="139" t="s">
        <v>84</v>
      </c>
      <c r="G95" s="139"/>
      <c r="H95" s="139" t="s">
        <v>85</v>
      </c>
      <c r="I95" s="142"/>
      <c r="J95" s="142" t="s">
        <v>86</v>
      </c>
      <c r="K95" s="79"/>
      <c r="M95" s="37"/>
      <c r="R95" s="153" t="s">
        <v>126</v>
      </c>
      <c r="S95" s="61"/>
      <c r="T95" s="36"/>
      <c r="U95" s="61"/>
      <c r="V95" s="36"/>
      <c r="W95" s="61"/>
      <c r="Y95" s="18"/>
      <c r="Z95" s="18"/>
      <c r="AA95" s="18"/>
      <c r="AB95" s="18"/>
      <c r="AD95" s="18"/>
      <c r="AE95" s="18"/>
      <c r="AF95" s="18"/>
      <c r="AG95" s="18"/>
      <c r="AH95" s="252"/>
      <c r="AK95" s="206">
        <f>S95</f>
        <v>0</v>
      </c>
      <c r="AL95" s="206">
        <f>U95</f>
        <v>0</v>
      </c>
      <c r="AM95" s="206">
        <f>W95</f>
        <v>0</v>
      </c>
      <c r="AN95" s="10">
        <f>SUM(AK95:AM95)</f>
        <v>0</v>
      </c>
      <c r="AP95" s="196">
        <f>_xlfn.COUNTIFS(AS73:AS95,"&gt;0")</f>
        <v>0</v>
      </c>
      <c r="AS95" s="207">
        <f>_xlfn.COUNTIFS(AK95:AM95,"&gt;0")</f>
        <v>0</v>
      </c>
      <c r="AT95" s="253">
        <f>IF(AN95&gt;1,0,1)</f>
        <v>1</v>
      </c>
    </row>
    <row r="96" spans="1:46" s="10" customFormat="1" ht="6" customHeight="1">
      <c r="A96" s="13"/>
      <c r="B96" s="13"/>
      <c r="C96" s="19"/>
      <c r="D96" s="63"/>
      <c r="E96" s="63"/>
      <c r="F96" s="63"/>
      <c r="G96" s="63"/>
      <c r="H96" s="63"/>
      <c r="I96" s="64"/>
      <c r="J96" s="77"/>
      <c r="K96" s="74"/>
      <c r="AB96" s="18"/>
      <c r="AG96" s="18"/>
      <c r="AH96" s="252"/>
      <c r="AT96" s="18"/>
    </row>
    <row r="97" spans="1:50" s="10" customFormat="1" ht="13.5" customHeight="1">
      <c r="A97" s="288" t="s">
        <v>480</v>
      </c>
      <c r="B97" s="13"/>
      <c r="C97" s="187"/>
      <c r="D97" s="99"/>
      <c r="E97" s="188" t="s">
        <v>87</v>
      </c>
      <c r="F97" s="61"/>
      <c r="G97" s="99"/>
      <c r="H97" s="61"/>
      <c r="I97" s="99"/>
      <c r="J97" s="61"/>
      <c r="K97" s="74"/>
      <c r="M97" s="35"/>
      <c r="O97" s="136" t="s">
        <v>164</v>
      </c>
      <c r="P97" s="115">
        <f>AP95</f>
        <v>0</v>
      </c>
      <c r="Q97" s="114"/>
      <c r="S97" s="154" t="s">
        <v>127</v>
      </c>
      <c r="T97" s="21"/>
      <c r="U97" s="154" t="s">
        <v>128</v>
      </c>
      <c r="V97" s="21"/>
      <c r="W97" s="154" t="s">
        <v>129</v>
      </c>
      <c r="Y97" s="18"/>
      <c r="Z97" s="206">
        <v>5</v>
      </c>
      <c r="AA97" s="206">
        <v>4</v>
      </c>
      <c r="AB97" s="206">
        <v>3</v>
      </c>
      <c r="AD97" s="253">
        <f>_xlfn.COUNTIFS(AE97:AG97,"&gt;0")</f>
        <v>0</v>
      </c>
      <c r="AE97" s="207">
        <f>F97*Z97</f>
        <v>0</v>
      </c>
      <c r="AF97" s="207">
        <f>H97*AA97</f>
        <v>0</v>
      </c>
      <c r="AG97" s="207">
        <f>J97*AB97</f>
        <v>0</v>
      </c>
      <c r="AH97" s="253">
        <f>IF(AD97&gt;1,0,1)</f>
        <v>1</v>
      </c>
      <c r="AP97" s="196">
        <f>IF(AP95=1,5,"")</f>
      </c>
      <c r="AQ97" s="196">
        <f>IF(AP95=2,5,"")</f>
      </c>
      <c r="AR97" s="196">
        <v>0</v>
      </c>
      <c r="AS97" s="196">
        <f>IF(AP95&gt;6,1,"")</f>
      </c>
      <c r="AT97" s="253">
        <f>LARGE(AS73:AS95,1)</f>
        <v>0</v>
      </c>
      <c r="AV97" s="205">
        <f>LARGE(AQ97:AS97,1)</f>
        <v>0</v>
      </c>
      <c r="AW97" s="13" t="s">
        <v>203</v>
      </c>
      <c r="AX97" s="258">
        <f>IF(AS97=1,1,"")</f>
      </c>
    </row>
    <row r="98" spans="1:50" s="10" customFormat="1" ht="6" customHeight="1">
      <c r="A98" s="288"/>
      <c r="B98" s="13"/>
      <c r="C98" s="19"/>
      <c r="D98" s="19"/>
      <c r="E98" s="43"/>
      <c r="F98" s="63"/>
      <c r="G98" s="63"/>
      <c r="H98" s="63"/>
      <c r="I98" s="63"/>
      <c r="J98" s="77"/>
      <c r="K98" s="68"/>
      <c r="M98" s="35"/>
      <c r="T98" s="39"/>
      <c r="V98" s="39"/>
      <c r="AB98" s="18"/>
      <c r="AG98" s="18"/>
      <c r="AH98" s="252"/>
      <c r="AT98" s="18"/>
      <c r="AV98" s="18"/>
      <c r="AX98" s="18"/>
    </row>
    <row r="99" spans="1:50" s="10" customFormat="1" ht="13.5" customHeight="1">
      <c r="A99" s="288"/>
      <c r="B99" s="13"/>
      <c r="C99" s="19"/>
      <c r="D99" s="19"/>
      <c r="E99" s="137" t="s">
        <v>88</v>
      </c>
      <c r="F99" s="61"/>
      <c r="G99" s="63"/>
      <c r="H99" s="61"/>
      <c r="I99" s="63"/>
      <c r="J99" s="61"/>
      <c r="K99" s="68"/>
      <c r="M99" s="35"/>
      <c r="O99" s="94"/>
      <c r="P99" s="94"/>
      <c r="Q99" s="94"/>
      <c r="R99" s="188" t="s">
        <v>5</v>
      </c>
      <c r="S99" s="61"/>
      <c r="T99" s="98"/>
      <c r="U99" s="61"/>
      <c r="V99" s="98"/>
      <c r="W99" s="61"/>
      <c r="Z99" s="206">
        <v>5</v>
      </c>
      <c r="AA99" s="206">
        <v>3</v>
      </c>
      <c r="AB99" s="206">
        <v>2</v>
      </c>
      <c r="AD99" s="253">
        <f>_xlfn.COUNTIFS(AE99:AG99,"&gt;0")</f>
        <v>0</v>
      </c>
      <c r="AE99" s="207">
        <f>F99*Z99</f>
        <v>0</v>
      </c>
      <c r="AF99" s="207">
        <f>H99*AA99</f>
        <v>0</v>
      </c>
      <c r="AG99" s="207">
        <f>J99*AB99</f>
        <v>0</v>
      </c>
      <c r="AH99" s="253">
        <f>IF(AD99&gt;1,0,1)</f>
        <v>1</v>
      </c>
      <c r="AK99" s="206">
        <f>S99</f>
        <v>0</v>
      </c>
      <c r="AL99" s="206">
        <f>U99</f>
        <v>0</v>
      </c>
      <c r="AM99" s="206">
        <f>W99</f>
        <v>0</v>
      </c>
      <c r="AS99" s="207">
        <f>_xlfn.COUNTIFS(AK99:AM99,"&gt;0")</f>
        <v>0</v>
      </c>
      <c r="AT99" s="18"/>
      <c r="AV99" s="18"/>
      <c r="AX99" s="18"/>
    </row>
    <row r="100" spans="1:50" s="10" customFormat="1" ht="6" customHeight="1">
      <c r="A100" s="288"/>
      <c r="B100" s="13"/>
      <c r="C100" s="19"/>
      <c r="D100" s="19"/>
      <c r="E100" s="43"/>
      <c r="F100" s="63"/>
      <c r="G100" s="63"/>
      <c r="H100" s="63"/>
      <c r="I100" s="63"/>
      <c r="J100" s="77"/>
      <c r="K100" s="68"/>
      <c r="M100" s="35"/>
      <c r="R100" s="43"/>
      <c r="T100" s="36"/>
      <c r="V100" s="36"/>
      <c r="AB100" s="18"/>
      <c r="AG100" s="18"/>
      <c r="AH100" s="252"/>
      <c r="AT100" s="18"/>
      <c r="AV100" s="18"/>
      <c r="AX100" s="18"/>
    </row>
    <row r="101" spans="1:50" s="10" customFormat="1" ht="13.5" customHeight="1">
      <c r="A101" s="288"/>
      <c r="B101" s="13"/>
      <c r="C101" s="187"/>
      <c r="D101" s="187"/>
      <c r="E101" s="188" t="s">
        <v>89</v>
      </c>
      <c r="F101" s="61"/>
      <c r="G101" s="99"/>
      <c r="H101" s="61"/>
      <c r="I101" s="99"/>
      <c r="J101" s="61"/>
      <c r="K101" s="68"/>
      <c r="M101" s="35"/>
      <c r="N101" s="198"/>
      <c r="O101" s="198" t="s">
        <v>186</v>
      </c>
      <c r="R101" s="219" t="s">
        <v>131</v>
      </c>
      <c r="S101" s="61"/>
      <c r="T101" s="36"/>
      <c r="U101" s="61"/>
      <c r="V101" s="36"/>
      <c r="W101" s="61"/>
      <c r="Y101" s="18"/>
      <c r="Z101" s="206">
        <v>5</v>
      </c>
      <c r="AA101" s="206">
        <v>4</v>
      </c>
      <c r="AB101" s="206">
        <v>3</v>
      </c>
      <c r="AD101" s="253">
        <f>_xlfn.COUNTIFS(AE101:AG101,"&gt;0")</f>
        <v>0</v>
      </c>
      <c r="AE101" s="207">
        <f>F101*Z101</f>
        <v>0</v>
      </c>
      <c r="AF101" s="207">
        <f>H101*AA101</f>
        <v>0</v>
      </c>
      <c r="AG101" s="207">
        <f>J101*AB101</f>
        <v>0</v>
      </c>
      <c r="AH101" s="253">
        <f>IF(AD101&gt;1,0,1)</f>
        <v>1</v>
      </c>
      <c r="AK101" s="206">
        <f>S101</f>
        <v>0</v>
      </c>
      <c r="AL101" s="206">
        <f>U101</f>
        <v>0</v>
      </c>
      <c r="AM101" s="206">
        <f>W101</f>
        <v>0</v>
      </c>
      <c r="AS101" s="207">
        <f>_xlfn.COUNTIFS(AK101:AM101,"&gt;0")</f>
        <v>0</v>
      </c>
      <c r="AT101" s="18"/>
      <c r="AV101" s="18"/>
      <c r="AX101" s="18"/>
    </row>
    <row r="102" spans="1:50" s="10" customFormat="1" ht="6" customHeight="1">
      <c r="A102" s="288"/>
      <c r="B102" s="13"/>
      <c r="C102" s="19"/>
      <c r="D102" s="19"/>
      <c r="E102" s="43"/>
      <c r="F102" s="19"/>
      <c r="G102" s="63"/>
      <c r="H102" s="19"/>
      <c r="I102" s="64"/>
      <c r="J102" s="77"/>
      <c r="K102" s="68"/>
      <c r="AB102" s="18"/>
      <c r="AG102" s="18"/>
      <c r="AH102" s="252"/>
      <c r="AT102" s="18"/>
      <c r="AV102" s="18"/>
      <c r="AX102" s="18"/>
    </row>
    <row r="103" spans="1:50" s="10" customFormat="1" ht="13.5" customHeight="1">
      <c r="A103" s="288"/>
      <c r="B103" s="13"/>
      <c r="C103" s="19"/>
      <c r="D103" s="19"/>
      <c r="E103" s="137" t="s">
        <v>90</v>
      </c>
      <c r="F103" s="61"/>
      <c r="G103" s="63"/>
      <c r="H103" s="61"/>
      <c r="I103" s="63"/>
      <c r="J103" s="61"/>
      <c r="K103" s="68"/>
      <c r="M103" s="116" t="s">
        <v>183</v>
      </c>
      <c r="N103" s="117"/>
      <c r="O103" s="27"/>
      <c r="P103" s="161" t="s">
        <v>132</v>
      </c>
      <c r="Q103" s="61"/>
      <c r="R103" s="163" t="s">
        <v>133</v>
      </c>
      <c r="S103" s="61"/>
      <c r="T103" s="163" t="s">
        <v>134</v>
      </c>
      <c r="U103" s="61"/>
      <c r="V103" s="162" t="s">
        <v>135</v>
      </c>
      <c r="W103" s="61"/>
      <c r="Z103" s="206">
        <v>5</v>
      </c>
      <c r="AA103" s="206">
        <v>4</v>
      </c>
      <c r="AB103" s="206">
        <v>3</v>
      </c>
      <c r="AD103" s="253">
        <f>_xlfn.COUNTIFS(AE103:AG103,"&gt;0")</f>
        <v>0</v>
      </c>
      <c r="AE103" s="207">
        <f>F103*Z103</f>
        <v>0</v>
      </c>
      <c r="AF103" s="207">
        <f>H103*AA103</f>
        <v>0</v>
      </c>
      <c r="AG103" s="207">
        <f>J103*AB103</f>
        <v>0</v>
      </c>
      <c r="AH103" s="253">
        <f>IF(AD103&gt;1,0,1)</f>
        <v>1</v>
      </c>
      <c r="AJ103" s="206">
        <f>Q103</f>
        <v>0</v>
      </c>
      <c r="AK103" s="206">
        <f>S103</f>
        <v>0</v>
      </c>
      <c r="AL103" s="206">
        <f>U103</f>
        <v>0</v>
      </c>
      <c r="AM103" s="206">
        <f>W103</f>
        <v>0</v>
      </c>
      <c r="AP103" s="212">
        <f>_xlfn.COUNTIFS(AJ103:AM105,"&gt;0")</f>
        <v>0</v>
      </c>
      <c r="AT103" s="18"/>
      <c r="AV103" s="18"/>
      <c r="AX103" s="18"/>
    </row>
    <row r="104" spans="1:50" s="10" customFormat="1" ht="6" customHeight="1">
      <c r="A104" s="288"/>
      <c r="B104" s="13"/>
      <c r="C104" s="19"/>
      <c r="D104" s="19"/>
      <c r="E104" s="43"/>
      <c r="F104" s="63"/>
      <c r="G104" s="63"/>
      <c r="H104" s="63"/>
      <c r="I104" s="63"/>
      <c r="J104" s="77"/>
      <c r="K104" s="68"/>
      <c r="M104" s="35"/>
      <c r="N104" s="118"/>
      <c r="P104" s="50"/>
      <c r="Q104" s="164"/>
      <c r="R104" s="50"/>
      <c r="S104" s="164"/>
      <c r="T104" s="50"/>
      <c r="U104" s="164"/>
      <c r="V104" s="50"/>
      <c r="W104" s="89"/>
      <c r="AB104" s="18"/>
      <c r="AG104" s="18"/>
      <c r="AH104" s="252"/>
      <c r="AJ104" s="50"/>
      <c r="AK104" s="50"/>
      <c r="AL104" s="50"/>
      <c r="AM104" s="50"/>
      <c r="AP104" s="50"/>
      <c r="AQ104" s="50"/>
      <c r="AR104" s="50"/>
      <c r="AS104" s="50"/>
      <c r="AT104" s="18"/>
      <c r="AV104" s="18"/>
      <c r="AX104" s="18"/>
    </row>
    <row r="105" spans="1:50" s="10" customFormat="1" ht="13.5" customHeight="1">
      <c r="A105" s="288"/>
      <c r="B105" s="13"/>
      <c r="C105" s="187"/>
      <c r="D105" s="187"/>
      <c r="E105" s="188" t="s">
        <v>91</v>
      </c>
      <c r="F105" s="61"/>
      <c r="G105" s="99"/>
      <c r="H105" s="61"/>
      <c r="I105" s="99"/>
      <c r="J105" s="61"/>
      <c r="K105" s="68"/>
      <c r="M105" s="35" t="s">
        <v>182</v>
      </c>
      <c r="N105" s="90"/>
      <c r="P105" s="165" t="s">
        <v>136</v>
      </c>
      <c r="Q105" s="61"/>
      <c r="R105" s="166" t="s">
        <v>137</v>
      </c>
      <c r="S105" s="61"/>
      <c r="T105" s="166" t="s">
        <v>138</v>
      </c>
      <c r="U105" s="61"/>
      <c r="V105" s="166" t="s">
        <v>139</v>
      </c>
      <c r="W105" s="61"/>
      <c r="Y105" s="18"/>
      <c r="Z105" s="206">
        <v>5</v>
      </c>
      <c r="AA105" s="206">
        <v>3</v>
      </c>
      <c r="AB105" s="206">
        <v>2</v>
      </c>
      <c r="AD105" s="253">
        <f>_xlfn.COUNTIFS(AE105:AG105,"&gt;0")</f>
        <v>0</v>
      </c>
      <c r="AE105" s="207">
        <f>F105*Z105</f>
        <v>0</v>
      </c>
      <c r="AF105" s="207">
        <f>H105*AA105</f>
        <v>0</v>
      </c>
      <c r="AG105" s="207">
        <f>J105*AB105</f>
        <v>0</v>
      </c>
      <c r="AH105" s="253">
        <f>IF(AD105&gt;1,0,1)</f>
        <v>1</v>
      </c>
      <c r="AJ105" s="206">
        <f>Q105</f>
        <v>0</v>
      </c>
      <c r="AK105" s="206">
        <f>S105</f>
        <v>0</v>
      </c>
      <c r="AL105" s="206">
        <f>U105</f>
        <v>0</v>
      </c>
      <c r="AM105" s="206">
        <f>W105</f>
        <v>0</v>
      </c>
      <c r="AP105" s="196">
        <f>IF(AP103=1,5,"")</f>
      </c>
      <c r="AQ105" s="196">
        <f>IF(AP103=2,5,"")</f>
      </c>
      <c r="AR105" s="196">
        <v>0</v>
      </c>
      <c r="AS105" s="196">
        <f>IF(AP103&gt;5,1,"")</f>
      </c>
      <c r="AT105" s="253" t="str">
        <f>IF(AP103&gt;0,"1","0")</f>
        <v>0</v>
      </c>
      <c r="AV105" s="205">
        <f>LARGE(AP105:AS105,1)</f>
        <v>0</v>
      </c>
      <c r="AW105" s="13" t="s">
        <v>204</v>
      </c>
      <c r="AX105" s="258">
        <f>IF(AS105=1,1,"")</f>
      </c>
    </row>
    <row r="106" spans="1:50" s="10" customFormat="1" ht="6" customHeight="1">
      <c r="A106" s="288"/>
      <c r="B106" s="13"/>
      <c r="C106" s="19"/>
      <c r="D106" s="19"/>
      <c r="E106" s="43"/>
      <c r="F106" s="63"/>
      <c r="G106" s="63"/>
      <c r="H106" s="63"/>
      <c r="I106" s="63"/>
      <c r="J106" s="77"/>
      <c r="K106" s="68"/>
      <c r="M106" s="35"/>
      <c r="N106" s="90"/>
      <c r="P106" s="39"/>
      <c r="R106" s="39"/>
      <c r="T106" s="39"/>
      <c r="V106" s="39"/>
      <c r="AB106" s="18"/>
      <c r="AG106" s="18"/>
      <c r="AH106" s="252"/>
      <c r="AT106" s="18"/>
      <c r="AV106" s="18"/>
      <c r="AX106" s="18"/>
    </row>
    <row r="107" spans="1:50" s="10" customFormat="1" ht="13.5" customHeight="1">
      <c r="A107" s="288"/>
      <c r="B107" s="13"/>
      <c r="C107" s="19"/>
      <c r="D107" s="19"/>
      <c r="E107" s="63"/>
      <c r="F107" s="63"/>
      <c r="G107" s="63"/>
      <c r="H107" s="19"/>
      <c r="I107" s="145" t="s">
        <v>2</v>
      </c>
      <c r="J107" s="61"/>
      <c r="K107" s="68"/>
      <c r="M107" s="35"/>
      <c r="N107" s="90"/>
      <c r="O107" s="136" t="s">
        <v>140</v>
      </c>
      <c r="P107" s="115">
        <f>AP103</f>
        <v>0</v>
      </c>
      <c r="AB107" s="206">
        <v>1</v>
      </c>
      <c r="AD107" s="253">
        <f>_xlfn.COUNTIFS(AD97:AD105,"&gt;0")</f>
        <v>0</v>
      </c>
      <c r="AG107" s="207">
        <f>J107*AB107</f>
        <v>0</v>
      </c>
      <c r="AH107" s="253">
        <f>IF(AE109&gt;1,0,1)</f>
        <v>1</v>
      </c>
      <c r="AT107" s="18"/>
      <c r="AV107" s="18"/>
      <c r="AX107" s="18"/>
    </row>
    <row r="108" spans="1:50" s="10" customFormat="1" ht="6" customHeight="1">
      <c r="A108" s="13"/>
      <c r="B108" s="13"/>
      <c r="C108" s="19"/>
      <c r="D108" s="19"/>
      <c r="E108" s="67"/>
      <c r="F108" s="19"/>
      <c r="G108" s="63"/>
      <c r="H108" s="19"/>
      <c r="I108" s="64"/>
      <c r="J108" s="77"/>
      <c r="K108" s="68"/>
      <c r="R108" s="176"/>
      <c r="S108" s="176"/>
      <c r="T108" s="176"/>
      <c r="U108" s="176"/>
      <c r="V108" s="176"/>
      <c r="W108" s="176"/>
      <c r="AB108" s="18"/>
      <c r="AG108" s="18"/>
      <c r="AH108" s="252"/>
      <c r="AT108" s="18"/>
      <c r="AV108" s="18"/>
      <c r="AX108" s="18"/>
    </row>
    <row r="109" spans="1:50" s="10" customFormat="1" ht="13.5" customHeight="1">
      <c r="A109" s="13"/>
      <c r="B109" s="13"/>
      <c r="C109" s="19"/>
      <c r="D109" s="19"/>
      <c r="E109" s="63"/>
      <c r="F109" s="19"/>
      <c r="G109" s="63"/>
      <c r="H109" s="19"/>
      <c r="I109" s="64"/>
      <c r="J109" s="77"/>
      <c r="K109" s="68"/>
      <c r="M109" s="88" t="s">
        <v>142</v>
      </c>
      <c r="N109" s="27"/>
      <c r="O109" s="27"/>
      <c r="P109" s="27"/>
      <c r="Q109" s="27"/>
      <c r="R109" s="147" t="s">
        <v>141</v>
      </c>
      <c r="S109" s="61"/>
      <c r="T109" s="177" t="s">
        <v>3</v>
      </c>
      <c r="U109" s="61"/>
      <c r="V109" s="178" t="s">
        <v>73</v>
      </c>
      <c r="W109" s="61"/>
      <c r="AB109" s="18"/>
      <c r="AD109" s="253">
        <f>IF(AD107&gt;0,1,0)</f>
        <v>0</v>
      </c>
      <c r="AE109" s="253">
        <f>AD109+AG107</f>
        <v>0</v>
      </c>
      <c r="AG109" s="18"/>
      <c r="AH109" s="253">
        <f>LARGE(AE97:AG107,1)</f>
        <v>0</v>
      </c>
      <c r="AK109" s="206">
        <v>1</v>
      </c>
      <c r="AL109" s="206"/>
      <c r="AM109" s="206">
        <v>5</v>
      </c>
      <c r="AQ109" s="207">
        <f>AK109*S109</f>
        <v>0</v>
      </c>
      <c r="AR109" s="207">
        <f>U109*AL109</f>
        <v>0</v>
      </c>
      <c r="AS109" s="207">
        <f>W109*AM109</f>
        <v>0</v>
      </c>
      <c r="AT109" s="253">
        <f>_xlfn.COUNTIFS(AK111:AM111,"&gt;0")</f>
        <v>0</v>
      </c>
      <c r="AV109" s="205">
        <f>LARGE(AQ109:AS109,1)</f>
        <v>0</v>
      </c>
      <c r="AW109" s="13" t="s">
        <v>205</v>
      </c>
      <c r="AX109" s="258">
        <f>IF(AQ109=1,1,"")</f>
      </c>
    </row>
    <row r="110" spans="1:50" s="10" customFormat="1" ht="6" customHeight="1">
      <c r="A110" s="13"/>
      <c r="B110" s="13"/>
      <c r="C110" s="82"/>
      <c r="D110" s="82"/>
      <c r="E110" s="82"/>
      <c r="F110" s="82"/>
      <c r="G110" s="83"/>
      <c r="H110" s="82"/>
      <c r="I110" s="84"/>
      <c r="J110" s="77"/>
      <c r="K110" s="68"/>
      <c r="M110" s="35"/>
      <c r="P110" s="39"/>
      <c r="R110" s="39"/>
      <c r="T110" s="39"/>
      <c r="V110" s="39"/>
      <c r="Z110" s="176"/>
      <c r="AB110" s="18"/>
      <c r="AE110" s="176"/>
      <c r="AG110" s="18"/>
      <c r="AH110" s="252"/>
      <c r="AT110" s="18"/>
      <c r="AV110" s="18"/>
      <c r="AX110" s="18"/>
    </row>
    <row r="111" spans="1:50" s="10" customFormat="1" ht="13.5" customHeight="1">
      <c r="A111" s="26" t="s">
        <v>92</v>
      </c>
      <c r="B111" s="26"/>
      <c r="C111" s="36"/>
      <c r="D111" s="27"/>
      <c r="E111" s="21" t="s">
        <v>93</v>
      </c>
      <c r="F111" s="61"/>
      <c r="G111" s="62"/>
      <c r="H111" s="19"/>
      <c r="I111" s="21" t="s">
        <v>95</v>
      </c>
      <c r="J111" s="61"/>
      <c r="K111" s="73"/>
      <c r="M111" s="35"/>
      <c r="P111" s="39"/>
      <c r="Z111" s="206">
        <v>5</v>
      </c>
      <c r="AB111" s="206">
        <v>3</v>
      </c>
      <c r="AD111" s="22"/>
      <c r="AE111" s="207">
        <f>F111*Z111</f>
        <v>0</v>
      </c>
      <c r="AG111" s="207">
        <f>J111*AB111</f>
        <v>0</v>
      </c>
      <c r="AH111" s="252"/>
      <c r="AK111" s="206">
        <f>S109</f>
        <v>0</v>
      </c>
      <c r="AL111" s="206">
        <f>U109</f>
        <v>0</v>
      </c>
      <c r="AM111" s="206">
        <f>W109</f>
        <v>0</v>
      </c>
      <c r="AN111" s="10">
        <f>SUM(AK111:AM111)</f>
        <v>0</v>
      </c>
      <c r="AT111" s="253">
        <f>IF(AN111&gt;1,0,1)</f>
        <v>1</v>
      </c>
      <c r="AV111" s="18"/>
      <c r="AX111" s="18"/>
    </row>
    <row r="112" spans="3:50" s="10" customFormat="1" ht="6" customHeight="1">
      <c r="C112" s="138"/>
      <c r="D112" s="63"/>
      <c r="E112" s="21"/>
      <c r="F112" s="63"/>
      <c r="G112" s="63"/>
      <c r="H112" s="19"/>
      <c r="I112" s="36"/>
      <c r="J112" s="77"/>
      <c r="K112" s="74"/>
      <c r="M112" s="35"/>
      <c r="P112" s="39"/>
      <c r="R112" s="39"/>
      <c r="T112" s="39"/>
      <c r="V112" s="39"/>
      <c r="AB112" s="18"/>
      <c r="AG112" s="18"/>
      <c r="AH112" s="252"/>
      <c r="AT112" s="18"/>
      <c r="AV112" s="18"/>
      <c r="AX112" s="18"/>
    </row>
    <row r="113" spans="1:50" s="10" customFormat="1" ht="13.5" customHeight="1">
      <c r="A113" s="19"/>
      <c r="B113" s="19"/>
      <c r="C113" s="113"/>
      <c r="D113" s="19"/>
      <c r="E113" s="21" t="s">
        <v>94</v>
      </c>
      <c r="F113" s="61"/>
      <c r="G113" s="63"/>
      <c r="H113" s="19"/>
      <c r="I113" s="148" t="s">
        <v>96</v>
      </c>
      <c r="J113" s="61"/>
      <c r="K113" s="68"/>
      <c r="M113" s="116" t="s">
        <v>151</v>
      </c>
      <c r="N113" s="27"/>
      <c r="O113" s="27"/>
      <c r="P113" s="225" t="s">
        <v>143</v>
      </c>
      <c r="Q113" s="61"/>
      <c r="R113" s="226" t="s">
        <v>390</v>
      </c>
      <c r="S113" s="61"/>
      <c r="T113" s="226" t="s">
        <v>180</v>
      </c>
      <c r="U113" s="61"/>
      <c r="V113" s="226" t="s">
        <v>147</v>
      </c>
      <c r="W113" s="61"/>
      <c r="Z113" s="206">
        <v>4</v>
      </c>
      <c r="AB113" s="206">
        <v>3</v>
      </c>
      <c r="AE113" s="207">
        <f>F113*Z113</f>
        <v>0</v>
      </c>
      <c r="AG113" s="207">
        <f>J113*AB113</f>
        <v>0</v>
      </c>
      <c r="AH113" s="252"/>
      <c r="AJ113" s="206">
        <f>Q113</f>
        <v>0</v>
      </c>
      <c r="AK113" s="206">
        <f>S113</f>
        <v>0</v>
      </c>
      <c r="AL113" s="206">
        <f>U113</f>
        <v>0</v>
      </c>
      <c r="AM113" s="206">
        <f>W113</f>
        <v>0</v>
      </c>
      <c r="AT113" s="18"/>
      <c r="AV113" s="18"/>
      <c r="AX113" s="18"/>
    </row>
    <row r="114" spans="1:50" s="10" customFormat="1" ht="6" customHeight="1">
      <c r="A114" s="63"/>
      <c r="B114" s="63"/>
      <c r="C114" s="113"/>
      <c r="D114" s="63"/>
      <c r="E114" s="62"/>
      <c r="F114" s="63"/>
      <c r="G114" s="63"/>
      <c r="H114" s="19"/>
      <c r="I114" s="64"/>
      <c r="J114" s="77"/>
      <c r="K114" s="74"/>
      <c r="M114" s="119"/>
      <c r="P114" s="43"/>
      <c r="R114" s="21"/>
      <c r="T114" s="21"/>
      <c r="V114" s="39"/>
      <c r="W114" s="91"/>
      <c r="AH114" s="252"/>
      <c r="AT114" s="18"/>
      <c r="AV114" s="18"/>
      <c r="AX114" s="18"/>
    </row>
    <row r="115" spans="1:50" s="10" customFormat="1" ht="13.5" customHeight="1">
      <c r="A115" s="19"/>
      <c r="B115" s="19"/>
      <c r="C115" s="113"/>
      <c r="D115" s="19"/>
      <c r="E115" s="19"/>
      <c r="F115" s="19"/>
      <c r="G115" s="63"/>
      <c r="I115" s="36" t="s">
        <v>2</v>
      </c>
      <c r="J115" s="61"/>
      <c r="K115" s="68"/>
      <c r="M115" s="9" t="s">
        <v>152</v>
      </c>
      <c r="P115" s="149" t="s">
        <v>145</v>
      </c>
      <c r="Q115" s="61"/>
      <c r="R115" s="150" t="s">
        <v>148</v>
      </c>
      <c r="S115" s="61"/>
      <c r="T115" s="150" t="s">
        <v>146</v>
      </c>
      <c r="U115" s="61"/>
      <c r="V115" s="151" t="s">
        <v>149</v>
      </c>
      <c r="W115" s="61"/>
      <c r="AB115" s="206">
        <v>1</v>
      </c>
      <c r="AD115" s="253">
        <f>_xlfn.COUNTIFS(AD111:AG113,"&gt;0")</f>
        <v>0</v>
      </c>
      <c r="AG115" s="207">
        <f>J115*AB115</f>
        <v>0</v>
      </c>
      <c r="AH115" s="253">
        <f>IF(AE117&gt;1,0,1)</f>
        <v>1</v>
      </c>
      <c r="AJ115" s="206">
        <f>Q115</f>
        <v>0</v>
      </c>
      <c r="AK115" s="206">
        <f>S115</f>
        <v>0</v>
      </c>
      <c r="AL115" s="206">
        <f>U115</f>
        <v>0</v>
      </c>
      <c r="AM115" s="206">
        <f>W115</f>
        <v>0</v>
      </c>
      <c r="AP115" s="212">
        <f>_xlfn.COUNTIFS(AJ113:AM117,"&gt;0")</f>
        <v>0</v>
      </c>
      <c r="AT115" s="18"/>
      <c r="AV115" s="18"/>
      <c r="AX115" s="18"/>
    </row>
    <row r="116" spans="11:50" s="10" customFormat="1" ht="6" customHeight="1">
      <c r="K116" s="22"/>
      <c r="M116" s="35"/>
      <c r="P116" s="44"/>
      <c r="Q116" s="91"/>
      <c r="R116" s="39"/>
      <c r="S116" s="91"/>
      <c r="T116" s="39"/>
      <c r="U116" s="91"/>
      <c r="V116" s="39"/>
      <c r="AH116" s="252"/>
      <c r="AJ116" s="54"/>
      <c r="AK116" s="54"/>
      <c r="AL116" s="54"/>
      <c r="AM116" s="54"/>
      <c r="AP116" s="54"/>
      <c r="AQ116" s="54"/>
      <c r="AR116" s="54"/>
      <c r="AS116" s="54"/>
      <c r="AT116" s="18"/>
      <c r="AV116" s="18"/>
      <c r="AX116" s="18"/>
    </row>
    <row r="117" spans="8:50" s="10" customFormat="1" ht="13.5" customHeight="1">
      <c r="H117" s="41"/>
      <c r="J117" s="41"/>
      <c r="K117" s="22"/>
      <c r="M117" s="35"/>
      <c r="P117" s="110" t="s">
        <v>144</v>
      </c>
      <c r="Q117" s="61"/>
      <c r="R117" s="150" t="s">
        <v>178</v>
      </c>
      <c r="S117" s="61"/>
      <c r="T117" s="150" t="s">
        <v>191</v>
      </c>
      <c r="U117" s="61"/>
      <c r="V117" s="152" t="s">
        <v>150</v>
      </c>
      <c r="W117" s="61"/>
      <c r="AD117" s="253">
        <f>IF(AD115&gt;0,1,0)</f>
        <v>0</v>
      </c>
      <c r="AE117" s="253">
        <f>AD117+AG115</f>
        <v>0</v>
      </c>
      <c r="AG117" s="18"/>
      <c r="AH117" s="253">
        <f>LARGE(AD111:AG115,1)</f>
        <v>0</v>
      </c>
      <c r="AJ117" s="206">
        <f>Q117</f>
        <v>0</v>
      </c>
      <c r="AK117" s="206">
        <f>S117</f>
        <v>0</v>
      </c>
      <c r="AL117" s="206">
        <f>U117</f>
        <v>0</v>
      </c>
      <c r="AM117" s="206">
        <f>W117</f>
        <v>0</v>
      </c>
      <c r="AP117" s="196">
        <f>IF(AP115=0,5,"")</f>
        <v>5</v>
      </c>
      <c r="AQ117" s="196">
        <v>0</v>
      </c>
      <c r="AR117" s="196">
        <v>0</v>
      </c>
      <c r="AS117" s="196">
        <f>IF(AP115&gt;4,1,"")</f>
      </c>
      <c r="AT117" s="18"/>
      <c r="AV117" s="205">
        <f>LARGE(AP117:AS117,1)</f>
        <v>5</v>
      </c>
      <c r="AW117" s="13" t="s">
        <v>206</v>
      </c>
      <c r="AX117" s="258">
        <f>IF(AS117=1,1,"")</f>
      </c>
    </row>
    <row r="118" spans="11:46" s="10" customFormat="1" ht="6" customHeight="1">
      <c r="K118" s="22"/>
      <c r="M118" s="35"/>
      <c r="P118" s="39"/>
      <c r="R118" s="39"/>
      <c r="T118" s="39"/>
      <c r="V118" s="39"/>
      <c r="AH118" s="252"/>
      <c r="AT118" s="18"/>
    </row>
    <row r="119" spans="8:50" s="10" customFormat="1" ht="13.5" customHeight="1">
      <c r="H119" s="41" t="s">
        <v>161</v>
      </c>
      <c r="I119" s="280"/>
      <c r="J119" s="281"/>
      <c r="K119" s="22"/>
      <c r="M119" s="35"/>
      <c r="N119" s="90"/>
      <c r="O119" s="136" t="s">
        <v>163</v>
      </c>
      <c r="P119" s="115">
        <f>AP115</f>
        <v>0</v>
      </c>
      <c r="R119" s="39"/>
      <c r="T119" s="39"/>
      <c r="V119" s="39"/>
      <c r="AG119" s="14" t="s">
        <v>466</v>
      </c>
      <c r="AH119" s="257">
        <f>SMALL(AH27:AH117,1)</f>
        <v>0</v>
      </c>
      <c r="AS119" s="14" t="s">
        <v>466</v>
      </c>
      <c r="AT119" s="257">
        <f>SMALL(AT27:AT117,1)</f>
        <v>0</v>
      </c>
      <c r="AV119" s="195" t="e">
        <f>SUM(AV51:AV118)</f>
        <v>#VALUE!</v>
      </c>
      <c r="AX119" s="196">
        <f>_xlfn.COUNTIFS(AX51:AX117,"&gt;0")</f>
        <v>0</v>
      </c>
    </row>
    <row r="120" spans="11:46" s="10" customFormat="1" ht="6" customHeight="1">
      <c r="K120" s="22"/>
      <c r="AH120" s="255"/>
      <c r="AT120" s="255"/>
    </row>
    <row r="121" spans="1:46" s="10" customFormat="1" ht="6" customHeight="1">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5"/>
      <c r="AT121" s="255"/>
    </row>
    <row r="122" spans="1:50" s="21" customFormat="1" ht="20.25" customHeight="1">
      <c r="A122" s="92"/>
      <c r="B122" s="92"/>
      <c r="C122" s="92"/>
      <c r="D122" s="92"/>
      <c r="E122" s="92"/>
      <c r="F122" s="92"/>
      <c r="G122" s="156" t="s">
        <v>440</v>
      </c>
      <c r="H122" s="92"/>
      <c r="I122" s="223">
        <f>IF(TYPE(AD122)=1,IF(AD122&gt;0,AD122,""),"")</f>
      </c>
      <c r="J122" s="92"/>
      <c r="K122" s="92"/>
      <c r="L122" s="92"/>
      <c r="M122" s="120"/>
      <c r="N122" s="120"/>
      <c r="O122" s="120"/>
      <c r="P122" s="120"/>
      <c r="Q122" s="120"/>
      <c r="R122" s="93"/>
      <c r="S122" s="92"/>
      <c r="T122" s="157" t="s">
        <v>179</v>
      </c>
      <c r="U122" s="92"/>
      <c r="V122" s="242">
        <f>IF(TYPE(AP122)=1,IF(AP122&gt;0,AP122,""),"")</f>
      </c>
      <c r="W122" s="92"/>
      <c r="AC122" s="14" t="s">
        <v>196</v>
      </c>
      <c r="AD122" s="214" t="e">
        <f>AF122/AH122</f>
        <v>#DIV/0!</v>
      </c>
      <c r="AF122" s="214">
        <f>LARGE(AD27:AG115,1)</f>
        <v>0</v>
      </c>
      <c r="AH122" s="256" t="b">
        <f>IF(AH119&gt;0,1)</f>
        <v>0</v>
      </c>
      <c r="AO122" s="14" t="s">
        <v>207</v>
      </c>
      <c r="AP122" s="214" t="e">
        <f>AR122/AT122</f>
        <v>#VALUE!</v>
      </c>
      <c r="AR122" s="214" t="e">
        <f>AV119/AV122</f>
        <v>#VALUE!</v>
      </c>
      <c r="AT122" s="256" t="b">
        <f>IF(AT119&gt;0,1)</f>
        <v>0</v>
      </c>
      <c r="AV122" s="196">
        <f>_xlfn.COUNTIFS(AV51:AV117,"&gt;0")</f>
        <v>1</v>
      </c>
      <c r="AW122" s="18"/>
      <c r="AX122" s="258" t="str">
        <f>IF(AX119&gt;2,0.4,"0")</f>
        <v>0</v>
      </c>
    </row>
    <row r="123" spans="1:46" s="10" customFormat="1" ht="6" customHeight="1">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2"/>
      <c r="AT123" s="18"/>
    </row>
    <row r="124" spans="1:46" s="10" customFormat="1" ht="13.5" customHeight="1">
      <c r="A124" s="94"/>
      <c r="B124" s="187" t="s">
        <v>450</v>
      </c>
      <c r="C124" s="94"/>
      <c r="D124" s="94"/>
      <c r="E124" s="94"/>
      <c r="F124" s="94"/>
      <c r="G124" s="249"/>
      <c r="H124" s="94"/>
      <c r="I124" s="251" t="s">
        <v>464</v>
      </c>
      <c r="J124" s="94"/>
      <c r="K124" s="94"/>
      <c r="L124" s="94"/>
      <c r="M124" s="95"/>
      <c r="N124" s="121"/>
      <c r="O124" s="94"/>
      <c r="P124" s="93"/>
      <c r="Q124" s="94"/>
      <c r="R124" s="122" t="s">
        <v>405</v>
      </c>
      <c r="S124" s="94"/>
      <c r="T124" s="93" t="s">
        <v>165</v>
      </c>
      <c r="U124" s="179" t="s">
        <v>401</v>
      </c>
      <c r="V124" s="244" t="str">
        <f>IF(AX122&gt;0,AX122,"")</f>
        <v>0</v>
      </c>
      <c r="W124" s="94"/>
      <c r="X124" s="63" t="s">
        <v>451</v>
      </c>
      <c r="Y124" s="63" t="s">
        <v>452</v>
      </c>
      <c r="AH124" s="252"/>
      <c r="AT124" s="18"/>
    </row>
    <row r="125" spans="1:46" s="10" customFormat="1" ht="6" customHeight="1" thickBot="1">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2"/>
      <c r="AT125" s="18"/>
    </row>
    <row r="126" spans="1:46" s="54" customFormat="1" ht="21" customHeight="1" thickBot="1">
      <c r="A126" s="96"/>
      <c r="B126" s="123" t="s">
        <v>177</v>
      </c>
      <c r="C126" s="199"/>
      <c r="D126" s="199"/>
      <c r="E126" s="199"/>
      <c r="F126" s="199"/>
      <c r="G126" s="200"/>
      <c r="H126" s="199"/>
      <c r="I126" s="199" t="s">
        <v>166</v>
      </c>
      <c r="J126" s="96"/>
      <c r="K126" s="96"/>
      <c r="L126" s="96"/>
      <c r="M126" s="97"/>
      <c r="N126" s="123" t="s">
        <v>192</v>
      </c>
      <c r="O126" s="96"/>
      <c r="P126" s="98"/>
      <c r="Q126" s="96"/>
      <c r="R126" s="98"/>
      <c r="S126" s="96"/>
      <c r="T126" s="222" t="s">
        <v>406</v>
      </c>
      <c r="U126" s="96"/>
      <c r="V126" s="243">
        <f>IF(TYPE(AD126)=1,IF(AD126&gt;0,AD126,""),"")</f>
      </c>
      <c r="W126" s="96"/>
      <c r="AC126" s="12" t="s">
        <v>208</v>
      </c>
      <c r="AD126" s="254" t="e">
        <f>((I122+V122)/2)-V124</f>
        <v>#VALUE!</v>
      </c>
      <c r="AH126" s="263"/>
      <c r="AT126" s="50"/>
    </row>
    <row r="127" spans="1:51" s="63" customFormat="1" ht="13.5" customHeight="1">
      <c r="A127" s="99"/>
      <c r="B127" s="227" t="s">
        <v>391</v>
      </c>
      <c r="C127" s="124"/>
      <c r="D127" s="124"/>
      <c r="E127" s="124"/>
      <c r="F127" s="99"/>
      <c r="G127" s="279"/>
      <c r="H127" s="99"/>
      <c r="I127" s="125" t="s">
        <v>167</v>
      </c>
      <c r="J127" s="99"/>
      <c r="K127" s="99"/>
      <c r="L127" s="99"/>
      <c r="M127" s="40"/>
      <c r="N127" s="228" t="s">
        <v>172</v>
      </c>
      <c r="O127" s="229"/>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row>
    <row r="128" spans="1:51" s="63" customFormat="1" ht="13.5" customHeight="1">
      <c r="A128" s="99"/>
      <c r="B128" s="126" t="s">
        <v>419</v>
      </c>
      <c r="C128" s="127"/>
      <c r="D128" s="127"/>
      <c r="E128" s="127"/>
      <c r="F128" s="99"/>
      <c r="G128" s="279"/>
      <c r="H128" s="99"/>
      <c r="I128" s="125" t="s">
        <v>168</v>
      </c>
      <c r="J128" s="99"/>
      <c r="K128" s="99"/>
      <c r="L128" s="99"/>
      <c r="M128" s="40"/>
      <c r="N128" s="228" t="s">
        <v>173</v>
      </c>
      <c r="O128" s="230"/>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row>
    <row r="129" spans="1:51" s="63" customFormat="1" ht="13.5" customHeight="1">
      <c r="A129" s="99"/>
      <c r="B129" s="128" t="s">
        <v>420</v>
      </c>
      <c r="C129" s="129"/>
      <c r="D129" s="129"/>
      <c r="E129" s="129"/>
      <c r="F129" s="99"/>
      <c r="G129" s="279"/>
      <c r="H129" s="99"/>
      <c r="I129" s="125" t="s">
        <v>169</v>
      </c>
      <c r="J129" s="99"/>
      <c r="K129" s="99"/>
      <c r="L129" s="99"/>
      <c r="M129" s="40"/>
      <c r="N129" s="228" t="s">
        <v>174</v>
      </c>
      <c r="O129" s="231"/>
      <c r="P129" s="99"/>
      <c r="Q129" s="99"/>
      <c r="R129" s="187" t="s">
        <v>48</v>
      </c>
      <c r="S129" s="99"/>
      <c r="T129" s="99"/>
      <c r="U129" s="40"/>
      <c r="V129" s="100" t="s">
        <v>194</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row>
    <row r="130" spans="1:51" s="63" customFormat="1" ht="13.5" customHeight="1">
      <c r="A130" s="99"/>
      <c r="B130" s="130" t="s">
        <v>392</v>
      </c>
      <c r="C130" s="131"/>
      <c r="D130" s="131"/>
      <c r="E130" s="131"/>
      <c r="F130" s="99"/>
      <c r="G130" s="279"/>
      <c r="H130" s="99"/>
      <c r="I130" s="125" t="s">
        <v>170</v>
      </c>
      <c r="J130" s="99"/>
      <c r="K130" s="99"/>
      <c r="L130" s="99"/>
      <c r="M130" s="40"/>
      <c r="N130" s="228" t="s">
        <v>175</v>
      </c>
      <c r="O130" s="232"/>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row>
    <row r="131" spans="1:51" s="63" customFormat="1" ht="13.5" customHeight="1">
      <c r="A131" s="99"/>
      <c r="B131" s="132" t="s">
        <v>441</v>
      </c>
      <c r="C131" s="133"/>
      <c r="D131" s="133"/>
      <c r="E131" s="133"/>
      <c r="F131" s="99"/>
      <c r="G131" s="279"/>
      <c r="H131" s="99"/>
      <c r="I131" s="125" t="s">
        <v>171</v>
      </c>
      <c r="J131" s="99"/>
      <c r="K131" s="99"/>
      <c r="L131" s="99"/>
      <c r="M131" s="40"/>
      <c r="N131" s="228" t="s">
        <v>176</v>
      </c>
      <c r="O131" s="233"/>
      <c r="P131" s="99"/>
      <c r="Q131" s="99"/>
      <c r="R131" s="245" t="s">
        <v>403</v>
      </c>
      <c r="S131" s="99"/>
      <c r="T131" s="99"/>
      <c r="U131" s="40"/>
      <c r="V131" s="100" t="s">
        <v>193</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row>
    <row r="132" spans="1:46" s="10" customFormat="1" ht="9.75" customHeight="1" thickBot="1">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1" s="160" customFormat="1" ht="12" customHeight="1" thickBot="1">
      <c r="A133" s="202"/>
      <c r="B133" s="202" t="s">
        <v>491</v>
      </c>
      <c r="C133" s="158"/>
      <c r="D133" s="158"/>
      <c r="E133" s="158"/>
      <c r="F133" s="158"/>
      <c r="G133" s="158"/>
      <c r="H133" s="158"/>
      <c r="I133" s="158"/>
      <c r="J133" s="158"/>
      <c r="K133" s="158"/>
      <c r="L133" s="158"/>
      <c r="M133" s="158"/>
      <c r="N133" s="158"/>
      <c r="O133" s="159"/>
      <c r="P133" s="159"/>
      <c r="X133" s="213"/>
      <c r="Y133" s="213"/>
      <c r="Z133" s="213"/>
      <c r="AA133" s="235"/>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row>
    <row r="134" spans="10:25" ht="15">
      <c r="J134" s="31"/>
      <c r="K134" s="31"/>
      <c r="L134" s="31"/>
      <c r="M134" s="31"/>
      <c r="N134" s="31"/>
      <c r="O134" s="31"/>
      <c r="P134" s="31"/>
      <c r="Q134" s="31"/>
      <c r="Y134" s="10"/>
    </row>
    <row r="135" spans="1:25" ht="13.5">
      <c r="A135" s="19"/>
      <c r="B135" s="19"/>
      <c r="C135" s="19"/>
      <c r="D135" s="19"/>
      <c r="E135" s="19"/>
      <c r="F135" s="19"/>
      <c r="G135" s="19"/>
      <c r="H135" s="19"/>
      <c r="I135" s="19"/>
      <c r="J135" s="19"/>
      <c r="K135" s="19"/>
      <c r="Y135" s="86"/>
    </row>
    <row r="136" spans="1:25" ht="15">
      <c r="A136" s="19"/>
      <c r="B136" s="19"/>
      <c r="C136" s="19"/>
      <c r="D136" s="19"/>
      <c r="E136" s="19"/>
      <c r="F136" s="19"/>
      <c r="G136" s="19"/>
      <c r="H136" s="19"/>
      <c r="I136" s="19"/>
      <c r="J136" s="19"/>
      <c r="K136" s="19"/>
      <c r="Y136" s="9"/>
    </row>
    <row r="137" spans="1:25" ht="13.5">
      <c r="A137" s="19"/>
      <c r="B137" s="19"/>
      <c r="C137" s="19"/>
      <c r="D137" s="19"/>
      <c r="E137" s="19"/>
      <c r="F137" s="19"/>
      <c r="G137" s="19"/>
      <c r="H137" s="19"/>
      <c r="I137" s="19"/>
      <c r="J137" s="19"/>
      <c r="K137" s="19"/>
      <c r="Y137" s="86"/>
    </row>
    <row r="138" spans="1:25" ht="15">
      <c r="A138" s="19"/>
      <c r="B138" s="19"/>
      <c r="C138" s="19"/>
      <c r="D138" s="19"/>
      <c r="E138" s="19"/>
      <c r="F138" s="19"/>
      <c r="G138" s="19"/>
      <c r="H138" s="19"/>
      <c r="I138" s="19"/>
      <c r="J138" s="19"/>
      <c r="K138" s="19"/>
      <c r="Y138" s="56"/>
    </row>
    <row r="139" spans="1:25" ht="13.5">
      <c r="A139" s="19"/>
      <c r="B139" s="19"/>
      <c r="C139" s="19"/>
      <c r="D139" s="19"/>
      <c r="E139" s="19"/>
      <c r="F139" s="19"/>
      <c r="G139" s="19"/>
      <c r="H139" s="19"/>
      <c r="I139" s="19"/>
      <c r="J139" s="19"/>
      <c r="K139" s="19"/>
      <c r="Y139" s="86"/>
    </row>
    <row r="140" spans="1:25" ht="15">
      <c r="A140" s="19"/>
      <c r="B140" s="19"/>
      <c r="C140" s="19"/>
      <c r="D140" s="19"/>
      <c r="E140" s="19"/>
      <c r="F140" s="19"/>
      <c r="G140" s="19"/>
      <c r="H140" s="19"/>
      <c r="I140" s="19"/>
      <c r="J140" s="19"/>
      <c r="K140" s="19"/>
      <c r="Y140" s="56"/>
    </row>
    <row r="141" ht="13.5">
      <c r="Y141" s="87"/>
    </row>
    <row r="142" ht="15">
      <c r="Y142" s="56"/>
    </row>
    <row r="143" ht="13.5">
      <c r="Y143" s="87"/>
    </row>
    <row r="144" ht="15">
      <c r="Y144" s="56"/>
    </row>
    <row r="145" ht="13.5">
      <c r="Y145" s="87"/>
    </row>
    <row r="146" ht="15">
      <c r="Y146" s="56"/>
    </row>
    <row r="147" ht="13.5">
      <c r="Y147" s="87"/>
    </row>
    <row r="148" ht="15">
      <c r="Y148" s="56"/>
    </row>
    <row r="149" ht="13.5">
      <c r="Y149" s="86"/>
    </row>
    <row r="150" ht="15">
      <c r="Y150" s="56"/>
    </row>
    <row r="151" ht="13.5">
      <c r="Y151" s="86"/>
    </row>
    <row r="152" ht="15">
      <c r="Y152" s="56"/>
    </row>
    <row r="153" ht="13.5">
      <c r="Y153" s="87"/>
    </row>
    <row r="154" ht="15">
      <c r="Y154" s="56"/>
    </row>
    <row r="155" ht="13.5">
      <c r="Y155" s="87"/>
    </row>
    <row r="156" ht="15">
      <c r="Y156" s="56"/>
    </row>
    <row r="157" ht="13.5">
      <c r="Y157" s="86"/>
    </row>
    <row r="244" ht="12.75">
      <c r="L244" s="20"/>
    </row>
    <row r="246" spans="13:14" ht="12.75">
      <c r="M246" s="20"/>
      <c r="N246" s="20"/>
    </row>
    <row r="248" ht="12.75">
      <c r="O248" s="20"/>
    </row>
    <row r="251" ht="12.75">
      <c r="P251" s="20"/>
    </row>
    <row r="256" spans="2:11" ht="12.75">
      <c r="B256" s="20"/>
      <c r="C256" s="20"/>
      <c r="D256" s="20"/>
      <c r="E256" s="20"/>
      <c r="F256" s="20"/>
      <c r="G256" s="20"/>
      <c r="H256" s="20"/>
      <c r="I256" s="20"/>
      <c r="J256" s="20"/>
      <c r="K256" s="20"/>
    </row>
    <row r="266" ht="12.75">
      <c r="A266" s="20"/>
    </row>
  </sheetData>
  <sheetProtection password="E952" sheet="1"/>
  <mergeCells count="30">
    <mergeCell ref="D11:F11"/>
    <mergeCell ref="D13:F13"/>
    <mergeCell ref="D15:F15"/>
    <mergeCell ref="D17:F17"/>
    <mergeCell ref="U1:W1"/>
    <mergeCell ref="T3:U3"/>
    <mergeCell ref="V3:W3"/>
    <mergeCell ref="T5:W5"/>
    <mergeCell ref="R11:S11"/>
    <mergeCell ref="S17:W17"/>
    <mergeCell ref="V11:W11"/>
    <mergeCell ref="AV43:AV49"/>
    <mergeCell ref="AX43:AX49"/>
    <mergeCell ref="C3:I3"/>
    <mergeCell ref="C5:I5"/>
    <mergeCell ref="Q13:W15"/>
    <mergeCell ref="D19:F19"/>
    <mergeCell ref="J11:M11"/>
    <mergeCell ref="J13:M13"/>
    <mergeCell ref="J19:M19"/>
    <mergeCell ref="I119:J119"/>
    <mergeCell ref="F93:J93"/>
    <mergeCell ref="D39:J39"/>
    <mergeCell ref="D85:J85"/>
    <mergeCell ref="J9:M9"/>
    <mergeCell ref="A67:A79"/>
    <mergeCell ref="A97:A107"/>
    <mergeCell ref="J15:M15"/>
    <mergeCell ref="J17:M17"/>
    <mergeCell ref="D9:F9"/>
  </mergeCells>
  <dataValidations count="31">
    <dataValidation errorStyle="information" type="textLength" allowBlank="1" showInputMessage="1" showErrorMessage="1" error="Bitte Zutreffendes ankreuzen [x]" sqref="AD35:AE35 AG39 Y79:AC79 AE105:AG105 AD109:AE109 AD117:AE117 AI39:AM39 Z59 AE69:AG69 AE53:AG53 AE45:AG45 AF47:AG47 AD83:AG83 AP103 Y97:AB97 AE113 AI45:AM45 AS99 AI29:AM29 AK73:AM73 AK91:AM91 AK95:AM95 AE73:AG73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AP115 AE77:AG77 AG107 AG111 AE97:AG97 AO29:AS29 Y53:AB53 AS93 AD61:AH61 Z69:AB69 AD51:AG51 AD65:AH65 Y89:AB89 AF87:AG87 AE43:AG43 AD95:AG95 AB33 AI31:AM31 Y83:AB83 AS101 AS95 AE31:AG31 AG113 AF89:AG89 AQ109:AS109 AI57:AM57 AE29:AG29 AE63:AG63 Y95:AB95 AS89 AJ105:AM105 AS81 AO33:AS33 AK93:AM93 AG33 AE99:AG99">
      <formula1>1</formula1>
      <formula2>1</formula2>
    </dataValidation>
    <dataValidation errorStyle="information" type="textLength" allowBlank="1" showInputMessage="1" showErrorMessage="1" error="Bitte Zutreffendes ankreuzen [x]" sqref="AG85 AJ103:AM103 AO35:AS35 AK111:AM111 AI33:AM33 AE103:AG103 AJ117:AM117 AK77:AM77 AI41:AM41 AO37:AS37 AJ113:AM113 AD41:AG41 AI59:AM59 AK109:AM109 AE27:AG27 Y29:AB29 AF91:AG91 AG115 AG59 AE67:AG67 Z77:AB77 Z45:AB45 Y101:AB101 AB113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Kürzel des Kantons angeben (AG,AI...)" sqref="R1">
      <formula1>1</formula1>
      <formula2>2</formula2>
    </dataValidation>
    <dataValidation type="list" allowBlank="1" showInputMessage="1" showErrorMessage="1" error="Angabe aus de Liste" sqref="D9:F9">
      <formula1>$Y$9:$AE$9</formula1>
    </dataValidation>
    <dataValidation type="list" allowBlank="1" showInputMessage="1" showErrorMessage="1" error="Angabe aus de Liste" sqref="D15:F15">
      <formula1>$Y$15:$AC$15</formula1>
    </dataValidation>
    <dataValidation type="list" allowBlank="1" showInputMessage="1" showErrorMessage="1" error="Angabe aus de Liste" sqref="D11:F11">
      <formula1>$Y$11:$AC$11</formula1>
    </dataValidation>
    <dataValidation type="list" allowBlank="1" showInputMessage="1" showErrorMessage="1" error="Angabe aus de Liste" sqref="D13:F13">
      <formula1>$Y$13:$AG$13</formula1>
    </dataValidation>
    <dataValidation type="list" allowBlank="1" showInputMessage="1" showErrorMessage="1" error="Angabe aus de Liste" sqref="D17:F17">
      <formula1>$Y$17:$AB$17</formula1>
    </dataValidation>
    <dataValidation type="list" allowBlank="1" showInputMessage="1" showErrorMessage="1" error="Angabe aus de Liste" sqref="D19:F19">
      <formula1>$Y$19:$AD$19</formula1>
    </dataValidation>
    <dataValidation type="whole" allowBlank="1" showInputMessage="1" showErrorMessage="1" error="Angaben in [µS20/cm] aufgerundet" sqref="J19:M19">
      <formula1>1</formula1>
      <formula2>5000</formula2>
    </dataValidation>
    <dataValidation type="decimal" allowBlank="1" showInputMessage="1" showErrorMessage="1" error="Angaben in [l/s] aufgerundet" sqref="J17:M17">
      <formula1>0.1</formula1>
      <formula2>10000</formula2>
    </dataValidation>
    <dataValidation type="whole" allowBlank="1" showInputMessage="1" showErrorMessage="1" error="Angaben in [m2] aufgerundet" sqref="J11:M11">
      <formula1>1</formula1>
      <formula2>100000000000000</formula2>
    </dataValidation>
    <dataValidation type="whole" allowBlank="1" showInputMessage="1" showErrorMessage="1" error="Angaben in [m] aufgerundet" sqref="J13:M13">
      <formula1>0</formula1>
      <formula2>10000</formula2>
    </dataValidation>
    <dataValidation type="decimal" allowBlank="1" showInputMessage="1" showErrorMessage="1" error="Angaben in [°C]" sqref="J15:M15">
      <formula1>-4</formula1>
      <formula2>100</formula2>
    </dataValidation>
    <dataValidation type="textLength" allowBlank="1" showInputMessage="1" showErrorMessage="1" error="Bitte Zutreffendes ankreuzen [x]" sqref="S9 U9 W9 W19 S19 Q19 Q17 U129 U131">
      <formula1>1</formula1>
      <formula2>1</formula2>
    </dataValidation>
    <dataValidation type="whole" allowBlank="1" showInputMessage="1" showErrorMessage="1" error="Angaben in [m] aufgerundet" sqref="R11:S11">
      <formula1>1</formula1>
      <formula2>1000000</formula2>
    </dataValidation>
    <dataValidation type="whole" allowBlank="1" showInputMessage="1" showErrorMessage="1" error="Anzahl Austritte" sqref="V11:W11">
      <formula1>1</formula1>
      <formula2>100</formula2>
    </dataValidation>
    <dataValidation errorStyle="information" type="whole" allowBlank="1" showInputMessage="1" showErrorMessage="1" error="X Koordinaten eingeben" sqref="S3">
      <formula1>1</formula1>
      <formula2>999999</formula2>
    </dataValidation>
    <dataValidation type="whole" allowBlank="1" showInputMessage="1" showErrorMessage="1" error="Y Koordinaten eingeben  (6 Ziffern)" sqref="V3:W3">
      <formula1>1</formula1>
      <formula2>999999</formula2>
    </dataValidation>
    <dataValidation errorStyle="information" type="date" allowBlank="1" showInputMessage="1" showErrorMessage="1" error="Datum eingeben" sqref="O3">
      <formula1>40179</formula1>
      <formula2>44196</formula2>
    </dataValidation>
    <dataValidation errorStyle="information" type="whole" operator="greaterThan" allowBlank="1" showInputMessage="1" showErrorMessage="1" error="Höhe &gt; 190m eingeben" sqref="O5">
      <formula1>189</formula1>
    </dataValidation>
    <dataValidation type="whole" allowBlank="1" showInputMessage="1" showErrorMessage="1" error="Höhe ü.M angeben &gt;4000" sqref="N5">
      <formula1>0</formula1>
      <formula2>4000</formula2>
    </dataValidation>
    <dataValidation type="date" allowBlank="1" showInputMessage="1" showErrorMessage="1" error="Datum eingeben" sqref="N3">
      <formula1>36526</formula1>
      <formula2>47848</formula2>
    </dataValidation>
    <dataValidation type="whole" allowBlank="1" showInputMessage="1" showErrorMessage="1" error="X Koordinaten eingeben (6 Ziffern)" sqref="T3:U3">
      <formula1>1</formula1>
      <formula2>999999</formula2>
    </dataValidation>
    <dataValidation errorStyle="information" allowBlank="1" showInputMessage="1" showErrorMessage="1" sqref="T5:W5"/>
    <dataValidation type="whole" allowBlank="1" showInputMessage="1" showErrorMessage="1" error="Zutreffendes mit 1 markieren" sqref="F27 F29 F31 H27 H29 H31 J27 J29 J31 J33 J37 H37 F37 D37 F43 F45 H43 H45 J43 J45 J47 J53 J55 J57 J59 H57 H55 H53 F53 F55 F57 F63 H63 J63 F67 F69 F71 F73 F75 F77 H67 H69 H71 H73 H75 H77 J67 J69 J71 J73 J75 J77 J79 J83 H83 F83 D83 D89 D91 F89 F91 H89 H91 J89 J91 J97 J99 J101 J103 J105 J107 J111 J113 J115 F111 F113 F97 F99 F101 F103 F105 H97 H99 H101 H103 H105 Q29 S29 U29 W29 Q31 S31 U31 W31 Q33 S33 U33 W33 Q37 S37">
      <formula1>1</formula1>
      <formula2>1</formula2>
    </dataValidation>
    <dataValidation type="whole" allowBlank="1" showInputMessage="1" showErrorMessage="1" error="Zutreffendes mit 1 markieren" sqref="U37 W37 Q41 S41 U41 W41 Q45 S45 U45 W45 Q49 S49 U49 W49 Q53 S53 U53 W53 Q57 S57 U57 W57 Q35 S35 U35 W35 Q39 S39 U39 W39 Q43 S43 U43 W43 Q47 S47 U47 W47 Q51 S51 U51 W51 Q55 S55 U55 W55 Q59 S59 U59 W59 O39 O43 O47 O51 O59 O53 O49 O45 O41 Q65 S65 U65 W65 S73 U73 W73 S75 U75 W75 S77 U77 W77 S79 U79 W79 S81 U81 W81 S83 U83 W83 S85 U85 W85 S87 U87 W87 S89 U89 W89 S91 U91 W91 S93 U93 W93 S95 U95 W95 S99">
      <formula1>1</formula1>
      <formula2>1</formula2>
    </dataValidation>
    <dataValidation type="whole" allowBlank="1" showInputMessage="1" showErrorMessage="1" error="Zutreffendes mit 1 markieren" sqref="U99 W99 S101 U101 W101 Q103 Q105 S103 S105 U103 U105 W103 W105 W109 U109 S109 Q113 Q115 Q117 S113 S115 S117 U113 U115 U117 W113 W115 W117">
      <formula1>1</formula1>
      <formula2>1</formula2>
    </dataValidation>
    <dataValidation type="whole" allowBlank="1" showInputMessage="1" showErrorMessage="1" error="Angabe in [m] aufgerundet" sqref="I119:J119">
      <formula1>1</formula1>
      <formula2>10000</formula2>
    </dataValidation>
    <dataValidation type="list" allowBlank="1" showInputMessage="1" showErrorMessage="1" error="Angaben aus der Liste" sqref="G124">
      <formula1>$X$124:$Y$124</formula1>
    </dataValidation>
    <dataValidation type="whole" allowBlank="1" showInputMessage="1" showErrorMessage="1" error="Angaben in [m2] aufgerundet" sqref="J9:M9">
      <formula1>1</formula1>
      <formula2>100000000000000</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53" r:id="rId2"/>
  <colBreaks count="1" manualBreakCount="1">
    <brk id="23" max="135" man="1"/>
  </colBreaks>
  <drawing r:id="rId1"/>
</worksheet>
</file>

<file path=xl/worksheets/sheet2.xml><?xml version="1.0" encoding="utf-8"?>
<worksheet xmlns="http://schemas.openxmlformats.org/spreadsheetml/2006/main" xmlns:r="http://schemas.openxmlformats.org/officeDocument/2006/relationships">
  <dimension ref="A1:AZ266"/>
  <sheetViews>
    <sheetView tabSelected="1" view="pageBreakPreview" zoomScale="70" zoomScaleNormal="60" zoomScaleSheetLayoutView="70" zoomScalePageLayoutView="0" workbookViewId="0" topLeftCell="A1">
      <selection activeCell="J115" sqref="J115"/>
    </sheetView>
  </sheetViews>
  <sheetFormatPr defaultColWidth="11.421875" defaultRowHeight="15"/>
  <cols>
    <col min="1" max="1" width="3.28125" style="28" customWidth="1"/>
    <col min="2" max="2" width="11.00390625" style="28" customWidth="1"/>
    <col min="3" max="3" width="10.7109375" style="28" customWidth="1"/>
    <col min="4" max="4" width="2.7109375" style="28" customWidth="1"/>
    <col min="5" max="5" width="12.28125" style="28" customWidth="1"/>
    <col min="6" max="6" width="2.7109375" style="28" customWidth="1"/>
    <col min="7" max="7" width="13.7109375" style="28" customWidth="1"/>
    <col min="8" max="8" width="2.7109375" style="28" customWidth="1"/>
    <col min="9" max="9" width="13.28125" style="28" customWidth="1"/>
    <col min="10" max="11" width="2.7109375" style="28" customWidth="1"/>
    <col min="12" max="12" width="4.7109375" style="28" customWidth="1"/>
    <col min="13" max="13" width="2.7109375" style="28" customWidth="1"/>
    <col min="14" max="14" width="21.57421875" style="28" customWidth="1"/>
    <col min="15" max="15" width="2.7109375" style="28" customWidth="1"/>
    <col min="16" max="16" width="10.00390625" style="28" customWidth="1"/>
    <col min="17" max="17" width="2.7109375" style="28" customWidth="1"/>
    <col min="18" max="18" width="13.7109375" style="28" customWidth="1"/>
    <col min="19" max="19" width="2.7109375" style="28" customWidth="1"/>
    <col min="20" max="20" width="13.8515625" style="28" customWidth="1"/>
    <col min="21" max="21" width="2.7109375" style="28" customWidth="1"/>
    <col min="22" max="22" width="14.00390625" style="28" customWidth="1"/>
    <col min="23" max="23" width="2.7109375" style="28" customWidth="1"/>
    <col min="24" max="33" width="3.7109375" style="28" hidden="1" customWidth="1"/>
    <col min="34" max="34" width="8.7109375" style="30" hidden="1" customWidth="1"/>
    <col min="35" max="47" width="3.7109375" style="28" hidden="1" customWidth="1"/>
    <col min="48" max="48" width="6.28125" style="28" hidden="1" customWidth="1"/>
    <col min="49" max="49" width="3.7109375" style="28" hidden="1" customWidth="1"/>
    <col min="50" max="50" width="5.57421875" style="28" hidden="1" customWidth="1"/>
    <col min="51" max="52" width="3.7109375" style="28" customWidth="1"/>
    <col min="53" max="16384" width="11.421875" style="28" customWidth="1"/>
  </cols>
  <sheetData>
    <row r="1" spans="1:34" s="8" customFormat="1" ht="30" customHeight="1">
      <c r="A1" s="1" t="s">
        <v>211</v>
      </c>
      <c r="B1" s="2"/>
      <c r="C1" s="2"/>
      <c r="D1" s="2"/>
      <c r="E1" s="2"/>
      <c r="F1" s="2"/>
      <c r="G1" s="2"/>
      <c r="H1" s="2"/>
      <c r="I1" s="2"/>
      <c r="J1" s="3"/>
      <c r="K1" s="3"/>
      <c r="L1" s="3"/>
      <c r="M1" s="3"/>
      <c r="N1" s="4"/>
      <c r="O1" s="5"/>
      <c r="P1" s="7"/>
      <c r="Q1" s="7" t="s">
        <v>218</v>
      </c>
      <c r="R1" s="224"/>
      <c r="S1" s="6"/>
      <c r="T1" s="7" t="s">
        <v>0</v>
      </c>
      <c r="U1" s="309"/>
      <c r="V1" s="309"/>
      <c r="W1" s="309"/>
      <c r="AH1" s="260"/>
    </row>
    <row r="2" spans="1:34" s="10" customFormat="1" ht="4.5" customHeight="1">
      <c r="A2" s="9"/>
      <c r="C2" s="11"/>
      <c r="D2" s="11"/>
      <c r="E2" s="11"/>
      <c r="F2" s="11"/>
      <c r="G2" s="11"/>
      <c r="H2" s="11"/>
      <c r="I2" s="11"/>
      <c r="J2" s="11"/>
      <c r="K2" s="11"/>
      <c r="L2" s="11"/>
      <c r="M2" s="11"/>
      <c r="N2" s="12"/>
      <c r="O2" s="12"/>
      <c r="P2" s="12"/>
      <c r="Q2" s="13"/>
      <c r="S2" s="14"/>
      <c r="U2" s="14"/>
      <c r="V2" s="14"/>
      <c r="W2" s="14"/>
      <c r="AH2" s="18"/>
    </row>
    <row r="3" spans="1:34" s="10" customFormat="1" ht="19.5" customHeight="1">
      <c r="A3" s="15"/>
      <c r="B3" s="16" t="s">
        <v>212</v>
      </c>
      <c r="C3" s="299"/>
      <c r="D3" s="299"/>
      <c r="E3" s="299"/>
      <c r="F3" s="299"/>
      <c r="G3" s="299"/>
      <c r="H3" s="299"/>
      <c r="I3" s="299"/>
      <c r="J3" s="103"/>
      <c r="K3" s="103"/>
      <c r="L3" s="103"/>
      <c r="M3" s="14" t="s">
        <v>214</v>
      </c>
      <c r="N3" s="272"/>
      <c r="O3" s="104"/>
      <c r="R3" s="14" t="s">
        <v>216</v>
      </c>
      <c r="S3" s="14"/>
      <c r="T3" s="310"/>
      <c r="U3" s="311"/>
      <c r="V3" s="312"/>
      <c r="W3" s="310"/>
      <c r="AH3" s="18"/>
    </row>
    <row r="4" spans="1:34" s="10" customFormat="1" ht="4.5" customHeight="1">
      <c r="A4" s="15"/>
      <c r="B4" s="15"/>
      <c r="C4" s="17"/>
      <c r="D4" s="17"/>
      <c r="E4" s="17"/>
      <c r="F4" s="17"/>
      <c r="G4" s="17"/>
      <c r="H4" s="17"/>
      <c r="I4" s="17"/>
      <c r="J4" s="17"/>
      <c r="M4" s="14"/>
      <c r="R4" s="14"/>
      <c r="S4" s="32"/>
      <c r="T4" s="32"/>
      <c r="U4" s="32"/>
      <c r="V4" s="32"/>
      <c r="W4" s="32"/>
      <c r="AH4" s="18"/>
    </row>
    <row r="5" spans="1:34" s="10" customFormat="1" ht="19.5" customHeight="1">
      <c r="A5" s="15"/>
      <c r="B5" s="14" t="s">
        <v>213</v>
      </c>
      <c r="C5" s="299"/>
      <c r="D5" s="299"/>
      <c r="E5" s="299"/>
      <c r="F5" s="299"/>
      <c r="G5" s="299"/>
      <c r="H5" s="299"/>
      <c r="I5" s="299"/>
      <c r="J5" s="103"/>
      <c r="K5" s="103"/>
      <c r="L5" s="103"/>
      <c r="M5" s="14" t="s">
        <v>215</v>
      </c>
      <c r="N5" s="264"/>
      <c r="O5" s="105"/>
      <c r="R5" s="14" t="s">
        <v>217</v>
      </c>
      <c r="S5" s="14"/>
      <c r="T5" s="313"/>
      <c r="U5" s="313"/>
      <c r="V5" s="313"/>
      <c r="W5" s="313"/>
      <c r="AB5" s="23"/>
      <c r="AH5" s="18"/>
    </row>
    <row r="6" spans="1:34" s="10" customFormat="1" ht="4.5" customHeight="1">
      <c r="A6" s="15"/>
      <c r="B6" s="14"/>
      <c r="C6" s="18"/>
      <c r="D6" s="18"/>
      <c r="E6" s="18"/>
      <c r="F6" s="18"/>
      <c r="G6" s="18"/>
      <c r="H6" s="18"/>
      <c r="I6" s="18"/>
      <c r="J6" s="18"/>
      <c r="K6" s="18"/>
      <c r="L6" s="18"/>
      <c r="M6" s="18"/>
      <c r="N6" s="18"/>
      <c r="O6" s="12"/>
      <c r="P6" s="12"/>
      <c r="S6" s="14"/>
      <c r="T6" s="9"/>
      <c r="U6" s="14"/>
      <c r="V6" s="14"/>
      <c r="W6" s="14"/>
      <c r="AH6" s="18"/>
    </row>
    <row r="7" spans="1:34" s="23" customFormat="1" ht="24.75" customHeight="1">
      <c r="A7" s="25" t="s">
        <v>222</v>
      </c>
      <c r="B7" s="25"/>
      <c r="C7" s="25"/>
      <c r="D7" s="236" t="s">
        <v>396</v>
      </c>
      <c r="E7" s="25"/>
      <c r="F7" s="46"/>
      <c r="G7" s="25"/>
      <c r="H7" s="236" t="s">
        <v>352</v>
      </c>
      <c r="I7" s="25"/>
      <c r="J7" s="25"/>
      <c r="K7" s="25"/>
      <c r="L7" s="24"/>
      <c r="M7" s="45"/>
      <c r="N7" s="25"/>
      <c r="O7" s="25"/>
      <c r="P7" s="25"/>
      <c r="Q7" s="25"/>
      <c r="R7" s="25"/>
      <c r="S7" s="25"/>
      <c r="T7" s="25"/>
      <c r="U7" s="25"/>
      <c r="V7" s="85" t="s">
        <v>351</v>
      </c>
      <c r="W7" s="215" t="s">
        <v>98</v>
      </c>
      <c r="AH7" s="261"/>
    </row>
    <row r="8" spans="1:34" s="10" customFormat="1" ht="6" customHeight="1">
      <c r="A8" s="13"/>
      <c r="B8" s="13"/>
      <c r="C8" s="13"/>
      <c r="D8" s="13"/>
      <c r="E8" s="13"/>
      <c r="F8" s="13"/>
      <c r="G8" s="268"/>
      <c r="H8" s="13"/>
      <c r="I8" s="268"/>
      <c r="J8" s="13"/>
      <c r="K8" s="13"/>
      <c r="L8" s="13"/>
      <c r="M8" s="273"/>
      <c r="N8" s="13"/>
      <c r="P8" s="268"/>
      <c r="R8" s="268"/>
      <c r="T8" s="268"/>
      <c r="V8" s="269"/>
      <c r="W8" s="29"/>
      <c r="X8" s="13"/>
      <c r="AH8" s="18"/>
    </row>
    <row r="9" spans="1:34" s="51" customFormat="1" ht="19.5" customHeight="1">
      <c r="A9" s="274" t="s">
        <v>386</v>
      </c>
      <c r="B9" s="32"/>
      <c r="C9" s="17"/>
      <c r="D9" s="295"/>
      <c r="E9" s="295"/>
      <c r="F9" s="295"/>
      <c r="G9" s="17"/>
      <c r="H9" s="17"/>
      <c r="I9" s="275" t="s">
        <v>422</v>
      </c>
      <c r="J9" s="284"/>
      <c r="K9" s="285"/>
      <c r="L9" s="285"/>
      <c r="M9" s="286"/>
      <c r="N9" s="276"/>
      <c r="O9" s="21"/>
      <c r="P9" s="14" t="s">
        <v>247</v>
      </c>
      <c r="Q9" s="267"/>
      <c r="R9" s="21" t="s">
        <v>435</v>
      </c>
      <c r="S9" s="246"/>
      <c r="T9" s="21" t="s">
        <v>436</v>
      </c>
      <c r="U9" s="246"/>
      <c r="V9" s="21" t="s">
        <v>437</v>
      </c>
      <c r="W9" s="246"/>
      <c r="X9" s="47" t="s">
        <v>251</v>
      </c>
      <c r="Z9" s="56" t="s">
        <v>389</v>
      </c>
      <c r="AA9" s="56" t="s">
        <v>252</v>
      </c>
      <c r="AB9" s="56" t="s">
        <v>411</v>
      </c>
      <c r="AC9" s="56" t="s">
        <v>412</v>
      </c>
      <c r="AD9" s="56" t="s">
        <v>490</v>
      </c>
      <c r="AE9" s="56" t="s">
        <v>416</v>
      </c>
      <c r="AH9" s="262"/>
    </row>
    <row r="10" spans="1:34" s="10" customFormat="1" ht="6" customHeight="1">
      <c r="A10" s="13"/>
      <c r="B10" s="13"/>
      <c r="C10" s="13"/>
      <c r="D10" s="9"/>
      <c r="E10" s="9"/>
      <c r="F10" s="9"/>
      <c r="G10" s="268"/>
      <c r="H10" s="13"/>
      <c r="I10" s="271"/>
      <c r="J10" s="17"/>
      <c r="K10" s="17"/>
      <c r="L10" s="17"/>
      <c r="M10" s="266"/>
      <c r="N10" s="13"/>
      <c r="P10" s="268"/>
      <c r="R10" s="268"/>
      <c r="T10" s="268"/>
      <c r="V10" s="269"/>
      <c r="W10" s="29"/>
      <c r="X10" s="13"/>
      <c r="AH10" s="18"/>
    </row>
    <row r="11" spans="1:34" s="23" customFormat="1" ht="19.5" customHeight="1">
      <c r="A11" s="274" t="s">
        <v>220</v>
      </c>
      <c r="B11" s="49"/>
      <c r="C11" s="17"/>
      <c r="D11" s="295"/>
      <c r="E11" s="295"/>
      <c r="F11" s="295"/>
      <c r="G11" s="17"/>
      <c r="H11" s="17"/>
      <c r="I11" s="275" t="s">
        <v>246</v>
      </c>
      <c r="J11" s="284"/>
      <c r="K11" s="285"/>
      <c r="L11" s="285"/>
      <c r="M11" s="286"/>
      <c r="N11" s="270"/>
      <c r="O11" s="53"/>
      <c r="Q11" s="43" t="s">
        <v>248</v>
      </c>
      <c r="R11" s="296"/>
      <c r="S11" s="296"/>
      <c r="U11" s="270" t="s">
        <v>432</v>
      </c>
      <c r="V11" s="296"/>
      <c r="W11" s="296"/>
      <c r="X11" s="47" t="s">
        <v>220</v>
      </c>
      <c r="Z11" s="217" t="s">
        <v>237</v>
      </c>
      <c r="AA11" s="217" t="s">
        <v>238</v>
      </c>
      <c r="AB11" s="217" t="s">
        <v>239</v>
      </c>
      <c r="AC11" s="217" t="s">
        <v>240</v>
      </c>
      <c r="AD11" s="58"/>
      <c r="AE11" s="58"/>
      <c r="AH11" s="261"/>
    </row>
    <row r="12" spans="1:34" s="10" customFormat="1" ht="6" customHeight="1">
      <c r="A12" s="13"/>
      <c r="B12" s="13"/>
      <c r="C12" s="13"/>
      <c r="D12" s="9"/>
      <c r="E12" s="9"/>
      <c r="F12" s="9"/>
      <c r="G12" s="268"/>
      <c r="H12" s="13"/>
      <c r="I12" s="271"/>
      <c r="J12" s="17"/>
      <c r="K12" s="17"/>
      <c r="L12" s="17"/>
      <c r="M12" s="266"/>
      <c r="N12" s="13"/>
      <c r="P12" s="268"/>
      <c r="R12" s="268"/>
      <c r="T12" s="268"/>
      <c r="V12" s="269"/>
      <c r="W12" s="29"/>
      <c r="X12" s="13"/>
      <c r="AH12" s="18"/>
    </row>
    <row r="13" spans="1:34" s="51" customFormat="1" ht="19.5" customHeight="1">
      <c r="A13" s="274" t="s">
        <v>223</v>
      </c>
      <c r="B13" s="32"/>
      <c r="C13" s="17"/>
      <c r="D13" s="295"/>
      <c r="E13" s="295"/>
      <c r="F13" s="295"/>
      <c r="G13" s="17"/>
      <c r="H13" s="17"/>
      <c r="I13" s="277" t="s">
        <v>423</v>
      </c>
      <c r="J13" s="284"/>
      <c r="K13" s="285"/>
      <c r="L13" s="285"/>
      <c r="M13" s="286"/>
      <c r="N13" s="276"/>
      <c r="O13" s="21"/>
      <c r="P13" s="43" t="s">
        <v>433</v>
      </c>
      <c r="Q13" s="300"/>
      <c r="R13" s="301"/>
      <c r="S13" s="301"/>
      <c r="T13" s="301"/>
      <c r="U13" s="301"/>
      <c r="V13" s="301"/>
      <c r="W13" s="302"/>
      <c r="X13" s="47" t="s">
        <v>241</v>
      </c>
      <c r="Z13" s="51" t="s">
        <v>20</v>
      </c>
      <c r="AA13" s="51" t="s">
        <v>234</v>
      </c>
      <c r="AB13" s="51" t="s">
        <v>235</v>
      </c>
      <c r="AC13" s="51" t="s">
        <v>236</v>
      </c>
      <c r="AD13" s="51" t="s">
        <v>24</v>
      </c>
      <c r="AE13" s="51" t="s">
        <v>23</v>
      </c>
      <c r="AF13" s="51" t="s">
        <v>22</v>
      </c>
      <c r="AG13" s="51" t="s">
        <v>21</v>
      </c>
      <c r="AH13" s="262"/>
    </row>
    <row r="14" spans="1:34" s="10" customFormat="1" ht="6" customHeight="1">
      <c r="A14" s="13"/>
      <c r="B14" s="13"/>
      <c r="C14" s="13"/>
      <c r="D14" s="9"/>
      <c r="E14" s="9"/>
      <c r="F14" s="9"/>
      <c r="G14" s="268"/>
      <c r="H14" s="13"/>
      <c r="I14" s="271"/>
      <c r="J14" s="17"/>
      <c r="K14" s="17"/>
      <c r="L14" s="17"/>
      <c r="M14" s="266"/>
      <c r="N14" s="13"/>
      <c r="P14" s="268"/>
      <c r="Q14" s="303"/>
      <c r="R14" s="304"/>
      <c r="S14" s="304"/>
      <c r="T14" s="304"/>
      <c r="U14" s="304"/>
      <c r="V14" s="304"/>
      <c r="W14" s="305"/>
      <c r="X14" s="13"/>
      <c r="AH14" s="18"/>
    </row>
    <row r="15" spans="1:34" s="51" customFormat="1" ht="19.5" customHeight="1">
      <c r="A15" s="274" t="s">
        <v>221</v>
      </c>
      <c r="B15" s="32"/>
      <c r="C15" s="17"/>
      <c r="D15" s="295"/>
      <c r="E15" s="295"/>
      <c r="F15" s="295"/>
      <c r="G15" s="17"/>
      <c r="H15" s="17"/>
      <c r="I15" s="275" t="s">
        <v>245</v>
      </c>
      <c r="J15" s="289"/>
      <c r="K15" s="290"/>
      <c r="L15" s="290"/>
      <c r="M15" s="291"/>
      <c r="N15" s="18"/>
      <c r="O15" s="18"/>
      <c r="P15" s="43"/>
      <c r="Q15" s="306"/>
      <c r="R15" s="307"/>
      <c r="S15" s="307"/>
      <c r="T15" s="307"/>
      <c r="U15" s="307"/>
      <c r="V15" s="307"/>
      <c r="W15" s="308"/>
      <c r="X15" s="47" t="s">
        <v>220</v>
      </c>
      <c r="Y15" s="23"/>
      <c r="Z15" s="56" t="s">
        <v>353</v>
      </c>
      <c r="AA15" s="56" t="s">
        <v>354</v>
      </c>
      <c r="AB15" s="56" t="s">
        <v>227</v>
      </c>
      <c r="AC15" s="56" t="s">
        <v>280</v>
      </c>
      <c r="AD15" s="23"/>
      <c r="AE15" s="23"/>
      <c r="AF15" s="23"/>
      <c r="AG15" s="23"/>
      <c r="AH15" s="262"/>
    </row>
    <row r="16" spans="1:34" s="10" customFormat="1" ht="6" customHeight="1">
      <c r="A16" s="13"/>
      <c r="B16" s="13"/>
      <c r="C16" s="13"/>
      <c r="D16" s="9"/>
      <c r="E16" s="9"/>
      <c r="F16" s="9"/>
      <c r="G16" s="268"/>
      <c r="H16" s="13"/>
      <c r="I16" s="271"/>
      <c r="J16" s="17"/>
      <c r="K16" s="17"/>
      <c r="L16" s="17"/>
      <c r="M16" s="266"/>
      <c r="N16" s="13"/>
      <c r="P16" s="268"/>
      <c r="R16" s="271"/>
      <c r="T16" s="268"/>
      <c r="V16" s="269"/>
      <c r="W16" s="29"/>
      <c r="X16" s="13"/>
      <c r="AH16" s="18"/>
    </row>
    <row r="17" spans="1:34" s="51" customFormat="1" ht="19.5" customHeight="1">
      <c r="A17" s="278" t="s">
        <v>224</v>
      </c>
      <c r="B17" s="32"/>
      <c r="C17" s="17"/>
      <c r="D17" s="295"/>
      <c r="E17" s="295"/>
      <c r="F17" s="295"/>
      <c r="G17" s="17"/>
      <c r="H17" s="17"/>
      <c r="I17" s="275" t="s">
        <v>243</v>
      </c>
      <c r="J17" s="292"/>
      <c r="K17" s="293"/>
      <c r="L17" s="293"/>
      <c r="M17" s="294"/>
      <c r="N17" s="18"/>
      <c r="O17" s="18"/>
      <c r="P17" s="43" t="s">
        <v>474</v>
      </c>
      <c r="Q17" s="246"/>
      <c r="R17" s="43" t="s">
        <v>162</v>
      </c>
      <c r="S17" s="314"/>
      <c r="T17" s="314"/>
      <c r="U17" s="314"/>
      <c r="V17" s="314"/>
      <c r="W17" s="315"/>
      <c r="X17" s="60" t="s">
        <v>233</v>
      </c>
      <c r="Y17" s="23"/>
      <c r="Z17" s="217" t="s">
        <v>230</v>
      </c>
      <c r="AA17" s="217" t="s">
        <v>231</v>
      </c>
      <c r="AB17" s="217" t="s">
        <v>232</v>
      </c>
      <c r="AC17" s="17"/>
      <c r="AE17" s="23"/>
      <c r="AF17" s="23"/>
      <c r="AG17" s="23"/>
      <c r="AH17" s="262"/>
    </row>
    <row r="18" spans="1:34" s="10" customFormat="1" ht="6" customHeight="1">
      <c r="A18" s="13"/>
      <c r="B18" s="13"/>
      <c r="C18" s="13"/>
      <c r="D18" s="9"/>
      <c r="E18" s="9"/>
      <c r="F18" s="9"/>
      <c r="G18" s="268"/>
      <c r="H18" s="13"/>
      <c r="I18" s="271"/>
      <c r="J18" s="17"/>
      <c r="K18" s="17"/>
      <c r="L18" s="17"/>
      <c r="M18" s="266"/>
      <c r="N18" s="13"/>
      <c r="P18" s="268"/>
      <c r="R18" s="271"/>
      <c r="T18" s="268"/>
      <c r="V18" s="269"/>
      <c r="W18" s="29"/>
      <c r="X18" s="13"/>
      <c r="AH18" s="18"/>
    </row>
    <row r="19" spans="1:34" s="23" customFormat="1" ht="19.5" customHeight="1">
      <c r="A19" s="278" t="s">
        <v>242</v>
      </c>
      <c r="B19" s="278"/>
      <c r="C19" s="17"/>
      <c r="D19" s="295"/>
      <c r="E19" s="295"/>
      <c r="F19" s="295"/>
      <c r="G19" s="17"/>
      <c r="H19" s="17"/>
      <c r="I19" s="275" t="s">
        <v>244</v>
      </c>
      <c r="J19" s="284"/>
      <c r="K19" s="285"/>
      <c r="L19" s="285"/>
      <c r="M19" s="286"/>
      <c r="N19" s="18"/>
      <c r="O19" s="18"/>
      <c r="P19" s="43" t="s">
        <v>249</v>
      </c>
      <c r="Q19" s="246"/>
      <c r="R19" s="43" t="s">
        <v>434</v>
      </c>
      <c r="S19" s="246"/>
      <c r="T19" s="53"/>
      <c r="U19" s="54"/>
      <c r="V19" s="21" t="s">
        <v>250</v>
      </c>
      <c r="W19" s="246"/>
      <c r="X19" s="60" t="s">
        <v>225</v>
      </c>
      <c r="Y19" s="51"/>
      <c r="Z19" s="217" t="s">
        <v>388</v>
      </c>
      <c r="AA19" s="217" t="s">
        <v>226</v>
      </c>
      <c r="AB19" s="217" t="s">
        <v>227</v>
      </c>
      <c r="AC19" s="217" t="s">
        <v>228</v>
      </c>
      <c r="AD19" s="217" t="s">
        <v>229</v>
      </c>
      <c r="AE19" s="59"/>
      <c r="AF19" s="51"/>
      <c r="AG19" s="51"/>
      <c r="AH19" s="261"/>
    </row>
    <row r="20" spans="1:34" s="10" customFormat="1" ht="6" customHeight="1">
      <c r="A20" s="15"/>
      <c r="B20" s="14"/>
      <c r="C20" s="18"/>
      <c r="D20" s="18"/>
      <c r="E20" s="18"/>
      <c r="F20" s="18"/>
      <c r="G20" s="18"/>
      <c r="H20" s="18"/>
      <c r="I20" s="18"/>
      <c r="J20" s="18"/>
      <c r="K20" s="18"/>
      <c r="L20" s="18"/>
      <c r="M20" s="18"/>
      <c r="N20" s="18"/>
      <c r="O20" s="12"/>
      <c r="P20" s="12"/>
      <c r="S20" s="14"/>
      <c r="T20" s="9"/>
      <c r="U20" s="14"/>
      <c r="V20" s="14"/>
      <c r="W20" s="14"/>
      <c r="AH20" s="18"/>
    </row>
    <row r="21" spans="1:48" s="23" customFormat="1" ht="24.75" customHeight="1">
      <c r="A21" s="25" t="s">
        <v>383</v>
      </c>
      <c r="B21" s="25"/>
      <c r="C21" s="25"/>
      <c r="D21" s="25"/>
      <c r="E21" s="25"/>
      <c r="F21" s="25"/>
      <c r="G21" s="25"/>
      <c r="H21" s="25"/>
      <c r="I21" s="25"/>
      <c r="J21" s="193" t="s">
        <v>399</v>
      </c>
      <c r="K21" s="194">
        <v>1</v>
      </c>
      <c r="L21" s="24"/>
      <c r="M21" s="25" t="s">
        <v>350</v>
      </c>
      <c r="N21" s="25"/>
      <c r="O21" s="25"/>
      <c r="P21" s="25"/>
      <c r="Q21" s="25"/>
      <c r="R21" s="25"/>
      <c r="S21" s="25"/>
      <c r="T21" s="25"/>
      <c r="U21" s="25"/>
      <c r="V21" s="193" t="s">
        <v>400</v>
      </c>
      <c r="W21" s="194">
        <v>1</v>
      </c>
      <c r="X21" s="168"/>
      <c r="Y21" s="168"/>
      <c r="Z21" s="168"/>
      <c r="AA21" s="168"/>
      <c r="AB21" s="168"/>
      <c r="AC21" s="168"/>
      <c r="AD21" s="168"/>
      <c r="AE21" s="168"/>
      <c r="AF21" s="168"/>
      <c r="AG21" s="168"/>
      <c r="AH21" s="170"/>
      <c r="AI21" s="168"/>
      <c r="AJ21" s="168"/>
      <c r="AK21" s="168"/>
      <c r="AL21" s="168"/>
      <c r="AM21" s="168"/>
      <c r="AN21" s="168"/>
      <c r="AO21" s="168"/>
      <c r="AP21" s="168"/>
      <c r="AQ21" s="168"/>
      <c r="AR21" s="168"/>
      <c r="AS21" s="168"/>
      <c r="AT21" s="168"/>
      <c r="AU21" s="168"/>
      <c r="AV21" s="168"/>
    </row>
    <row r="22" spans="1:34" s="10" customFormat="1" ht="4.5" customHeight="1">
      <c r="A22" s="15"/>
      <c r="B22" s="14"/>
      <c r="C22" s="18"/>
      <c r="D22" s="18"/>
      <c r="E22" s="18"/>
      <c r="F22" s="18"/>
      <c r="G22" s="18"/>
      <c r="H22" s="18"/>
      <c r="I22" s="18"/>
      <c r="J22" s="18"/>
      <c r="K22" s="18"/>
      <c r="L22" s="18"/>
      <c r="M22" s="18"/>
      <c r="N22" s="18"/>
      <c r="O22" s="12"/>
      <c r="P22" s="12"/>
      <c r="S22" s="14"/>
      <c r="T22" s="9"/>
      <c r="U22" s="14"/>
      <c r="V22" s="14"/>
      <c r="W22" s="14"/>
      <c r="AH22" s="18"/>
    </row>
    <row r="23" spans="1:34" s="168" customFormat="1" ht="13.5" customHeight="1">
      <c r="A23" s="168" t="s">
        <v>253</v>
      </c>
      <c r="C23" s="169"/>
      <c r="D23" s="169"/>
      <c r="E23" s="170"/>
      <c r="F23" s="171"/>
      <c r="G23" s="169"/>
      <c r="H23" s="172"/>
      <c r="I23" s="171"/>
      <c r="J23" s="173"/>
      <c r="K23" s="174"/>
      <c r="L23" s="169"/>
      <c r="M23" s="168" t="s">
        <v>355</v>
      </c>
      <c r="O23" s="171"/>
      <c r="P23" s="169"/>
      <c r="Q23" s="171"/>
      <c r="R23" s="169"/>
      <c r="S23" s="172"/>
      <c r="T23" s="171"/>
      <c r="U23" s="172"/>
      <c r="V23" s="172"/>
      <c r="AH23" s="170"/>
    </row>
    <row r="24" spans="1:34" s="10" customFormat="1" ht="6" customHeight="1">
      <c r="A24" s="13"/>
      <c r="B24" s="13"/>
      <c r="C24" s="19"/>
      <c r="D24" s="19"/>
      <c r="E24" s="13"/>
      <c r="F24" s="19"/>
      <c r="G24" s="64"/>
      <c r="H24" s="19"/>
      <c r="I24" s="64"/>
      <c r="J24" s="19"/>
      <c r="K24" s="68"/>
      <c r="M24" s="37"/>
      <c r="N24" s="13"/>
      <c r="P24" s="36"/>
      <c r="R24" s="36"/>
      <c r="T24" s="36"/>
      <c r="V24" s="48"/>
      <c r="W24" s="29"/>
      <c r="AH24" s="252"/>
    </row>
    <row r="25" spans="1:35" s="13" customFormat="1" ht="13.5" customHeight="1">
      <c r="A25" s="134" t="s">
        <v>254</v>
      </c>
      <c r="C25" s="111"/>
      <c r="D25" s="19"/>
      <c r="E25" s="77"/>
      <c r="F25" s="21" t="s">
        <v>255</v>
      </c>
      <c r="G25" s="21"/>
      <c r="H25" s="21" t="s">
        <v>256</v>
      </c>
      <c r="I25" s="21"/>
      <c r="J25" s="21" t="s">
        <v>257</v>
      </c>
      <c r="K25" s="66"/>
      <c r="L25" s="10"/>
      <c r="M25" s="37"/>
      <c r="N25" s="19"/>
      <c r="O25" s="33"/>
      <c r="P25" s="30"/>
      <c r="Q25" s="33"/>
      <c r="R25" s="30"/>
      <c r="S25" s="34"/>
      <c r="T25" s="33"/>
      <c r="U25" s="34"/>
      <c r="V25" s="34"/>
      <c r="X25" s="23" t="s">
        <v>383</v>
      </c>
      <c r="Y25" s="19"/>
      <c r="AH25" s="252"/>
      <c r="AI25" s="23" t="s">
        <v>350</v>
      </c>
    </row>
    <row r="26" spans="1:34" s="10" customFormat="1" ht="6" customHeight="1">
      <c r="A26" s="13"/>
      <c r="B26" s="13"/>
      <c r="C26" s="19"/>
      <c r="D26" s="19"/>
      <c r="E26" s="13"/>
      <c r="F26" s="19"/>
      <c r="G26" s="64"/>
      <c r="H26" s="19"/>
      <c r="I26" s="64"/>
      <c r="J26" s="19"/>
      <c r="K26" s="68"/>
      <c r="M26" s="37"/>
      <c r="N26" s="13"/>
      <c r="P26" s="36"/>
      <c r="R26" s="36"/>
      <c r="T26" s="36"/>
      <c r="V26" s="48"/>
      <c r="W26" s="29"/>
      <c r="Y26" s="63"/>
      <c r="AH26" s="252"/>
    </row>
    <row r="27" spans="1:34" s="10" customFormat="1" ht="13.5" customHeight="1">
      <c r="A27" s="13"/>
      <c r="B27" s="179"/>
      <c r="C27" s="179"/>
      <c r="D27" s="179"/>
      <c r="E27" s="190" t="s">
        <v>263</v>
      </c>
      <c r="F27" s="61"/>
      <c r="G27" s="191"/>
      <c r="H27" s="61"/>
      <c r="I27" s="191"/>
      <c r="J27" s="61"/>
      <c r="K27" s="68"/>
      <c r="M27" s="37"/>
      <c r="N27" s="19"/>
      <c r="O27" s="155" t="s">
        <v>366</v>
      </c>
      <c r="P27" s="155"/>
      <c r="Q27" s="155" t="s">
        <v>367</v>
      </c>
      <c r="R27" s="155"/>
      <c r="S27" s="155" t="s">
        <v>368</v>
      </c>
      <c r="T27" s="36"/>
      <c r="U27" s="155" t="s">
        <v>369</v>
      </c>
      <c r="V27" s="48"/>
      <c r="W27" s="108" t="s">
        <v>418</v>
      </c>
      <c r="Y27" s="18"/>
      <c r="Z27" s="206">
        <v>5</v>
      </c>
      <c r="AA27" s="206">
        <v>4</v>
      </c>
      <c r="AB27" s="206">
        <v>3</v>
      </c>
      <c r="AD27" s="253">
        <f>_xlfn.COUNTIFS(AE27:AG27,"&gt;0")</f>
        <v>0</v>
      </c>
      <c r="AE27" s="207">
        <f>F27*Z27</f>
        <v>0</v>
      </c>
      <c r="AF27" s="207">
        <f>H27*AA27</f>
        <v>0</v>
      </c>
      <c r="AG27" s="207">
        <f>J27*AB27</f>
        <v>0</v>
      </c>
      <c r="AH27" s="253">
        <f>IF(AD27&gt;1,0,1)</f>
        <v>1</v>
      </c>
    </row>
    <row r="28" spans="3:52" s="13" customFormat="1" ht="6" customHeight="1">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2"/>
      <c r="AI28" s="10"/>
      <c r="AJ28" s="10"/>
      <c r="AK28" s="10"/>
      <c r="AL28" s="10"/>
      <c r="AM28" s="10"/>
      <c r="AN28" s="10"/>
      <c r="AO28" s="10"/>
      <c r="AP28" s="10"/>
      <c r="AQ28" s="10"/>
      <c r="AR28" s="10"/>
      <c r="AS28" s="10"/>
      <c r="AT28" s="10"/>
      <c r="AU28" s="10"/>
      <c r="AV28" s="10"/>
      <c r="AW28" s="10"/>
      <c r="AX28" s="10"/>
      <c r="AY28" s="10"/>
      <c r="AZ28" s="10"/>
    </row>
    <row r="29" spans="1:46" s="10" customFormat="1" ht="13.5" customHeight="1">
      <c r="A29" s="13"/>
      <c r="B29" s="13"/>
      <c r="C29" s="19"/>
      <c r="D29" s="77"/>
      <c r="E29" s="137" t="s">
        <v>264</v>
      </c>
      <c r="F29" s="61"/>
      <c r="G29" s="65"/>
      <c r="H29" s="61"/>
      <c r="I29" s="65"/>
      <c r="J29" s="61"/>
      <c r="K29" s="68"/>
      <c r="L29" s="179"/>
      <c r="M29" s="180"/>
      <c r="N29" s="181" t="s">
        <v>364</v>
      </c>
      <c r="O29" s="182"/>
      <c r="P29" s="182"/>
      <c r="Q29" s="61"/>
      <c r="R29" s="98"/>
      <c r="S29" s="61"/>
      <c r="T29" s="98"/>
      <c r="U29" s="61"/>
      <c r="V29" s="183"/>
      <c r="W29" s="61"/>
      <c r="Y29" s="18"/>
      <c r="Z29" s="206">
        <v>5</v>
      </c>
      <c r="AA29" s="206">
        <v>4</v>
      </c>
      <c r="AB29" s="206">
        <v>2</v>
      </c>
      <c r="AD29" s="253">
        <f>_xlfn.COUNTIFS(AE29:AG29,"&gt;0")</f>
        <v>0</v>
      </c>
      <c r="AE29" s="207">
        <f>F29*Z29</f>
        <v>0</v>
      </c>
      <c r="AF29" s="207">
        <f>H29*AA29</f>
        <v>0</v>
      </c>
      <c r="AG29" s="207">
        <f>J29*AB29</f>
        <v>0</v>
      </c>
      <c r="AH29" s="253">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46" s="10" customFormat="1" ht="6" customHeight="1">
      <c r="A30" s="13"/>
      <c r="B30" s="13"/>
      <c r="C30" s="19"/>
      <c r="D30" s="19"/>
      <c r="E30" s="13"/>
      <c r="F30" s="19"/>
      <c r="G30" s="19"/>
      <c r="H30" s="19"/>
      <c r="I30" s="19"/>
      <c r="J30" s="19"/>
      <c r="K30" s="68"/>
      <c r="L30" s="18"/>
      <c r="M30" s="37"/>
      <c r="N30" s="52"/>
      <c r="P30" s="13"/>
      <c r="R30" s="36"/>
      <c r="T30" s="36"/>
      <c r="V30" s="48"/>
      <c r="AH30" s="252"/>
      <c r="AT30" s="18"/>
    </row>
    <row r="31" spans="1:46" s="10" customFormat="1" ht="13.5" customHeight="1">
      <c r="A31" s="13"/>
      <c r="B31" s="179"/>
      <c r="C31" s="187"/>
      <c r="D31" s="187"/>
      <c r="E31" s="188" t="s">
        <v>265</v>
      </c>
      <c r="F31" s="61"/>
      <c r="G31" s="191"/>
      <c r="H31" s="61"/>
      <c r="I31" s="191"/>
      <c r="J31" s="61"/>
      <c r="K31" s="68"/>
      <c r="L31" s="13"/>
      <c r="M31" s="37"/>
      <c r="N31" s="135" t="s">
        <v>349</v>
      </c>
      <c r="O31" s="112"/>
      <c r="P31" s="112"/>
      <c r="Q31" s="61"/>
      <c r="R31" s="36"/>
      <c r="S31" s="61"/>
      <c r="T31" s="36"/>
      <c r="U31" s="61"/>
      <c r="V31" s="184"/>
      <c r="W31" s="61"/>
      <c r="Y31" s="18"/>
      <c r="Z31" s="206">
        <v>3</v>
      </c>
      <c r="AA31" s="206">
        <v>2</v>
      </c>
      <c r="AB31" s="206">
        <v>1</v>
      </c>
      <c r="AD31" s="253">
        <f>_xlfn.COUNTIFS(AE31:AG31,"&gt;0")</f>
        <v>0</v>
      </c>
      <c r="AE31" s="207">
        <f>F31*Z31</f>
        <v>0</v>
      </c>
      <c r="AF31" s="207">
        <f>H31*AA31</f>
        <v>0</v>
      </c>
      <c r="AG31" s="207">
        <f>J31*AB31</f>
        <v>0</v>
      </c>
      <c r="AH31" s="253">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46" s="10" customFormat="1" ht="6" customHeight="1">
      <c r="A32" s="13"/>
      <c r="B32" s="13"/>
      <c r="C32" s="19"/>
      <c r="D32" s="19"/>
      <c r="E32" s="13"/>
      <c r="F32" s="19"/>
      <c r="G32" s="64"/>
      <c r="H32" s="19"/>
      <c r="I32" s="64"/>
      <c r="J32" s="19"/>
      <c r="K32" s="68"/>
      <c r="L32" s="13"/>
      <c r="M32" s="37"/>
      <c r="N32" s="43"/>
      <c r="R32" s="36"/>
      <c r="T32" s="36"/>
      <c r="V32" s="48"/>
      <c r="AH32" s="252"/>
      <c r="AT32" s="18"/>
    </row>
    <row r="33" spans="1:46" s="10" customFormat="1" ht="13.5" customHeight="1">
      <c r="A33" s="13"/>
      <c r="B33" s="13"/>
      <c r="C33" s="19"/>
      <c r="D33" s="77"/>
      <c r="E33" s="64"/>
      <c r="F33" s="64"/>
      <c r="G33" s="64"/>
      <c r="H33" s="19"/>
      <c r="I33" s="137" t="s">
        <v>259</v>
      </c>
      <c r="J33" s="61"/>
      <c r="K33" s="68"/>
      <c r="L33" s="179"/>
      <c r="M33" s="180"/>
      <c r="N33" s="181" t="s">
        <v>360</v>
      </c>
      <c r="O33" s="182"/>
      <c r="P33" s="182"/>
      <c r="Q33" s="61"/>
      <c r="R33" s="98"/>
      <c r="S33" s="61"/>
      <c r="T33" s="98"/>
      <c r="U33" s="61"/>
      <c r="V33" s="183"/>
      <c r="W33" s="61"/>
      <c r="Y33" s="18"/>
      <c r="Z33" s="18"/>
      <c r="AB33" s="206">
        <v>1</v>
      </c>
      <c r="AD33" s="253">
        <f>_xlfn.COUNTIFS(AD27:AD31,"&gt;0")</f>
        <v>0</v>
      </c>
      <c r="AE33" s="18"/>
      <c r="AG33" s="207">
        <f>J33*AB33</f>
        <v>0</v>
      </c>
      <c r="AH33" s="253">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3:46" s="10" customFormat="1" ht="6" customHeight="1">
      <c r="C34" s="63"/>
      <c r="D34" s="63"/>
      <c r="E34" s="63"/>
      <c r="F34" s="63"/>
      <c r="G34" s="63"/>
      <c r="H34" s="63"/>
      <c r="I34" s="63"/>
      <c r="J34" s="77"/>
      <c r="K34" s="74"/>
      <c r="L34" s="13"/>
      <c r="M34" s="37"/>
      <c r="N34" s="43"/>
      <c r="R34" s="36"/>
      <c r="T34" s="36"/>
      <c r="V34" s="48"/>
      <c r="AB34" s="18"/>
      <c r="AG34" s="18"/>
      <c r="AH34" s="252"/>
      <c r="AT34" s="18"/>
    </row>
    <row r="35" spans="1:46" s="10" customFormat="1" ht="13.5" customHeight="1">
      <c r="A35" s="26" t="s">
        <v>260</v>
      </c>
      <c r="B35" s="26"/>
      <c r="C35" s="69"/>
      <c r="D35" s="139" t="s">
        <v>60</v>
      </c>
      <c r="E35" s="140"/>
      <c r="F35" s="141" t="s">
        <v>61</v>
      </c>
      <c r="G35" s="139"/>
      <c r="H35" s="139" t="s">
        <v>258</v>
      </c>
      <c r="I35" s="139"/>
      <c r="J35" s="142" t="s">
        <v>259</v>
      </c>
      <c r="K35" s="73"/>
      <c r="L35" s="18"/>
      <c r="M35" s="35"/>
      <c r="N35" s="135" t="s">
        <v>486</v>
      </c>
      <c r="O35" s="112"/>
      <c r="P35" s="112"/>
      <c r="Q35" s="61"/>
      <c r="R35" s="36"/>
      <c r="S35" s="61"/>
      <c r="T35" s="36"/>
      <c r="U35" s="61"/>
      <c r="V35" s="184"/>
      <c r="W35" s="61"/>
      <c r="Y35" s="18"/>
      <c r="Z35" s="18"/>
      <c r="AA35" s="18"/>
      <c r="AB35" s="18"/>
      <c r="AD35" s="253">
        <f>IF(AD33&gt;0,1,0)</f>
        <v>0</v>
      </c>
      <c r="AE35" s="253">
        <f>AD35+AG33</f>
        <v>0</v>
      </c>
      <c r="AG35" s="18"/>
      <c r="AH35" s="253">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3:46" s="10" customFormat="1" ht="6" customHeight="1">
      <c r="C36" s="63"/>
      <c r="D36" s="63"/>
      <c r="E36" s="63"/>
      <c r="F36" s="63"/>
      <c r="G36" s="63"/>
      <c r="H36" s="63"/>
      <c r="I36" s="63"/>
      <c r="J36" s="77"/>
      <c r="K36" s="74"/>
      <c r="L36" s="13"/>
      <c r="M36" s="38"/>
      <c r="N36" s="43"/>
      <c r="O36" s="29"/>
      <c r="Q36" s="29"/>
      <c r="R36" s="36"/>
      <c r="S36" s="29"/>
      <c r="T36" s="36"/>
      <c r="U36" s="29"/>
      <c r="V36" s="36"/>
      <c r="W36" s="29"/>
      <c r="AB36" s="18"/>
      <c r="AG36" s="18"/>
      <c r="AH36" s="252"/>
      <c r="AI36" s="18"/>
      <c r="AJ36" s="18"/>
      <c r="AK36" s="18"/>
      <c r="AL36" s="18"/>
      <c r="AM36" s="18"/>
      <c r="AO36" s="18"/>
      <c r="AP36" s="18"/>
      <c r="AQ36" s="18"/>
      <c r="AR36" s="18"/>
      <c r="AS36" s="18"/>
      <c r="AT36" s="18"/>
    </row>
    <row r="37" spans="3:46" s="10" customFormat="1" ht="13.5" customHeight="1">
      <c r="C37" s="63"/>
      <c r="D37" s="61"/>
      <c r="E37" s="63"/>
      <c r="F37" s="61"/>
      <c r="G37" s="65"/>
      <c r="H37" s="61"/>
      <c r="I37" s="65"/>
      <c r="J37" s="61"/>
      <c r="K37" s="74"/>
      <c r="L37" s="203"/>
      <c r="M37" s="95"/>
      <c r="N37" s="181" t="s">
        <v>361</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3">
        <f>_xlfn.COUNTIFS(AD37:AG37,"&gt;0")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3:46" s="10" customFormat="1" ht="6" customHeight="1">
      <c r="C38" s="63"/>
      <c r="D38" s="63"/>
      <c r="E38" s="63"/>
      <c r="F38" s="63"/>
      <c r="G38" s="63"/>
      <c r="H38" s="63"/>
      <c r="I38" s="63"/>
      <c r="J38" s="77"/>
      <c r="K38" s="74"/>
      <c r="L38" s="13"/>
      <c r="M38" s="38"/>
      <c r="N38" s="43"/>
      <c r="O38" s="29"/>
      <c r="R38" s="36"/>
      <c r="T38" s="36"/>
      <c r="V38" s="48"/>
      <c r="AB38" s="18"/>
      <c r="AG38" s="18"/>
      <c r="AH38" s="252"/>
      <c r="AI38" s="18"/>
      <c r="AJ38" s="18"/>
      <c r="AK38" s="18"/>
      <c r="AL38" s="18"/>
      <c r="AM38" s="18"/>
      <c r="AO38" s="18"/>
      <c r="AP38" s="18"/>
      <c r="AQ38" s="18"/>
      <c r="AR38" s="18"/>
      <c r="AS38" s="18"/>
      <c r="AT38" s="18"/>
    </row>
    <row r="39" spans="3:46" s="10" customFormat="1" ht="13.5" customHeight="1">
      <c r="C39" s="138" t="s">
        <v>285</v>
      </c>
      <c r="D39" s="283"/>
      <c r="E39" s="283"/>
      <c r="F39" s="283"/>
      <c r="G39" s="283"/>
      <c r="H39" s="283"/>
      <c r="I39" s="283"/>
      <c r="J39" s="283"/>
      <c r="K39" s="74"/>
      <c r="L39" s="18"/>
      <c r="M39" s="35"/>
      <c r="N39" s="135" t="s">
        <v>362</v>
      </c>
      <c r="O39" s="61"/>
      <c r="P39" s="112"/>
      <c r="Q39" s="61"/>
      <c r="R39" s="36"/>
      <c r="S39" s="61"/>
      <c r="T39" s="36"/>
      <c r="U39" s="61"/>
      <c r="V39" s="184"/>
      <c r="W39" s="61"/>
      <c r="Y39" s="209"/>
      <c r="Z39" s="209"/>
      <c r="AA39" s="209"/>
      <c r="AB39" s="209"/>
      <c r="AD39" s="209"/>
      <c r="AE39" s="209"/>
      <c r="AF39" s="209"/>
      <c r="AG39" s="18"/>
      <c r="AH39" s="253">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3:46" s="10" customFormat="1" ht="6" customHeight="1">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2"/>
      <c r="AI40" s="18"/>
      <c r="AJ40" s="18"/>
      <c r="AK40" s="18"/>
      <c r="AL40" s="18"/>
      <c r="AM40" s="18"/>
      <c r="AO40" s="18"/>
      <c r="AP40" s="18"/>
      <c r="AQ40" s="18"/>
      <c r="AR40" s="18"/>
      <c r="AS40" s="18"/>
      <c r="AT40" s="18"/>
    </row>
    <row r="41" spans="1:46" s="10" customFormat="1" ht="13.5" customHeight="1">
      <c r="A41" s="26" t="s">
        <v>356</v>
      </c>
      <c r="B41" s="26"/>
      <c r="C41" s="69"/>
      <c r="D41" s="70"/>
      <c r="E41" s="75"/>
      <c r="F41" s="142" t="s">
        <v>64</v>
      </c>
      <c r="G41" s="143"/>
      <c r="H41" s="144" t="s">
        <v>195</v>
      </c>
      <c r="I41" s="142"/>
      <c r="J41" s="142" t="s">
        <v>262</v>
      </c>
      <c r="K41" s="73"/>
      <c r="L41" s="179"/>
      <c r="M41" s="180"/>
      <c r="N41" s="181" t="s">
        <v>363</v>
      </c>
      <c r="O41" s="61"/>
      <c r="P41" s="182"/>
      <c r="Q41" s="61"/>
      <c r="R41" s="98"/>
      <c r="S41" s="61"/>
      <c r="T41" s="98"/>
      <c r="U41" s="61"/>
      <c r="V41" s="183"/>
      <c r="W41" s="61"/>
      <c r="Y41" s="18"/>
      <c r="Z41" s="18"/>
      <c r="AA41" s="18"/>
      <c r="AB41" s="18"/>
      <c r="AD41" s="18"/>
      <c r="AE41" s="18"/>
      <c r="AF41" s="18"/>
      <c r="AG41" s="18"/>
      <c r="AH41" s="252"/>
      <c r="AI41" s="208">
        <v>2</v>
      </c>
      <c r="AJ41" s="206">
        <v>2</v>
      </c>
      <c r="AK41" s="206">
        <v>2</v>
      </c>
      <c r="AL41" s="206">
        <v>2</v>
      </c>
      <c r="AM41" s="206">
        <v>2</v>
      </c>
      <c r="AO41" s="207">
        <f>O41*AI41</f>
        <v>0</v>
      </c>
      <c r="AP41" s="207">
        <f>Q41*AJ41</f>
        <v>0</v>
      </c>
      <c r="AQ41" s="207">
        <f>S41*AK41</f>
        <v>0</v>
      </c>
      <c r="AR41" s="207">
        <f>U41*AL41</f>
        <v>0</v>
      </c>
      <c r="AS41" s="207">
        <f>W41*AM41</f>
        <v>0</v>
      </c>
      <c r="AT41" s="18"/>
    </row>
    <row r="42" spans="1:46" s="10" customFormat="1" ht="6" customHeight="1">
      <c r="A42" s="13"/>
      <c r="B42" s="13"/>
      <c r="C42" s="19"/>
      <c r="D42" s="63"/>
      <c r="E42" s="63"/>
      <c r="F42" s="63"/>
      <c r="G42" s="63"/>
      <c r="H42" s="63"/>
      <c r="I42" s="63"/>
      <c r="J42" s="77"/>
      <c r="K42" s="66"/>
      <c r="L42" s="13"/>
      <c r="M42" s="37"/>
      <c r="N42" s="43"/>
      <c r="R42" s="36"/>
      <c r="T42" s="36"/>
      <c r="V42" s="48"/>
      <c r="AB42" s="18"/>
      <c r="AG42" s="18"/>
      <c r="AH42" s="252"/>
      <c r="AT42" s="18"/>
    </row>
    <row r="43" spans="1:50" s="10" customFormat="1" ht="13.5" customHeight="1">
      <c r="A43" s="13"/>
      <c r="B43" s="13"/>
      <c r="C43" s="19"/>
      <c r="D43" s="19"/>
      <c r="E43" s="190" t="s">
        <v>256</v>
      </c>
      <c r="F43" s="61"/>
      <c r="G43" s="191"/>
      <c r="H43" s="61"/>
      <c r="I43" s="191"/>
      <c r="J43" s="61"/>
      <c r="K43" s="66"/>
      <c r="L43" s="13"/>
      <c r="M43" s="37"/>
      <c r="N43" s="135" t="s">
        <v>384</v>
      </c>
      <c r="O43" s="61"/>
      <c r="P43" s="112"/>
      <c r="Q43" s="61"/>
      <c r="R43" s="36"/>
      <c r="S43" s="61"/>
      <c r="T43" s="36"/>
      <c r="U43" s="61"/>
      <c r="V43" s="184"/>
      <c r="W43" s="61"/>
      <c r="Z43" s="206">
        <v>3</v>
      </c>
      <c r="AA43" s="206">
        <v>2</v>
      </c>
      <c r="AB43" s="206">
        <v>3</v>
      </c>
      <c r="AD43" s="253">
        <f>_xlfn.COUNTIFS(AE43:AG47,"&gt;0")</f>
        <v>0</v>
      </c>
      <c r="AE43" s="207">
        <f>F43*Z43</f>
        <v>0</v>
      </c>
      <c r="AF43" s="207">
        <f>H43*AA43</f>
        <v>0</v>
      </c>
      <c r="AG43" s="207">
        <f>J43*AB43</f>
        <v>0</v>
      </c>
      <c r="AH43" s="253">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297" t="s">
        <v>382</v>
      </c>
      <c r="AX43" s="298" t="s">
        <v>311</v>
      </c>
    </row>
    <row r="44" spans="3:50" s="10" customFormat="1" ht="6" customHeight="1">
      <c r="C44" s="63"/>
      <c r="D44" s="63"/>
      <c r="E44" s="43"/>
      <c r="F44" s="19"/>
      <c r="G44" s="64"/>
      <c r="H44" s="19"/>
      <c r="I44" s="64"/>
      <c r="J44" s="19"/>
      <c r="K44" s="74"/>
      <c r="L44" s="13"/>
      <c r="M44" s="37"/>
      <c r="N44" s="43"/>
      <c r="R44" s="36"/>
      <c r="T44" s="36"/>
      <c r="V44" s="184"/>
      <c r="AB44" s="18"/>
      <c r="AG44" s="18"/>
      <c r="AH44" s="252"/>
      <c r="AT44" s="18"/>
      <c r="AV44" s="297"/>
      <c r="AX44" s="298"/>
    </row>
    <row r="45" spans="3:50" s="10" customFormat="1" ht="13.5" customHeight="1">
      <c r="C45" s="63"/>
      <c r="D45" s="63"/>
      <c r="E45" s="43" t="s">
        <v>255</v>
      </c>
      <c r="F45" s="61"/>
      <c r="G45" s="65"/>
      <c r="H45" s="61"/>
      <c r="I45" s="65"/>
      <c r="J45" s="61"/>
      <c r="K45" s="74"/>
      <c r="L45" s="179"/>
      <c r="M45" s="180"/>
      <c r="N45" s="181" t="s">
        <v>442</v>
      </c>
      <c r="O45" s="61"/>
      <c r="P45" s="182"/>
      <c r="Q45" s="61"/>
      <c r="R45" s="98"/>
      <c r="S45" s="61"/>
      <c r="T45" s="98"/>
      <c r="U45" s="61"/>
      <c r="V45" s="183"/>
      <c r="W45" s="61"/>
      <c r="Z45" s="206">
        <v>5</v>
      </c>
      <c r="AA45" s="206">
        <v>5</v>
      </c>
      <c r="AB45" s="206">
        <v>5</v>
      </c>
      <c r="AE45" s="207">
        <f>F45*Z45</f>
        <v>0</v>
      </c>
      <c r="AF45" s="207">
        <f>H45*AA45</f>
        <v>0</v>
      </c>
      <c r="AG45" s="207">
        <f>J45*AB45</f>
        <v>0</v>
      </c>
      <c r="AH45" s="252"/>
      <c r="AI45" s="208">
        <v>1</v>
      </c>
      <c r="AJ45" s="206">
        <v>1</v>
      </c>
      <c r="AK45" s="206">
        <v>1</v>
      </c>
      <c r="AL45" s="206">
        <v>1</v>
      </c>
      <c r="AM45" s="206">
        <v>1</v>
      </c>
      <c r="AO45" s="207">
        <f>O45*AI45</f>
        <v>0</v>
      </c>
      <c r="AP45" s="207">
        <f>Q45*AJ45</f>
        <v>0</v>
      </c>
      <c r="AQ45" s="207">
        <f>S45*AK45</f>
        <v>0</v>
      </c>
      <c r="AR45" s="207">
        <f>U45*AL45</f>
        <v>0</v>
      </c>
      <c r="AS45" s="207">
        <f>W45*AM45</f>
        <v>0</v>
      </c>
      <c r="AT45" s="18"/>
      <c r="AV45" s="297"/>
      <c r="AX45" s="298"/>
    </row>
    <row r="46" spans="3:50" s="10" customFormat="1" ht="6" customHeight="1">
      <c r="C46" s="63"/>
      <c r="D46" s="63"/>
      <c r="E46" s="43"/>
      <c r="F46" s="63"/>
      <c r="G46" s="63"/>
      <c r="H46" s="63"/>
      <c r="I46" s="63"/>
      <c r="J46" s="77"/>
      <c r="K46" s="74"/>
      <c r="L46" s="13"/>
      <c r="M46" s="37"/>
      <c r="N46" s="43"/>
      <c r="R46" s="36"/>
      <c r="T46" s="36"/>
      <c r="V46" s="48"/>
      <c r="AB46" s="18"/>
      <c r="AG46" s="18"/>
      <c r="AH46" s="252"/>
      <c r="AT46" s="18"/>
      <c r="AV46" s="297"/>
      <c r="AX46" s="298"/>
    </row>
    <row r="47" spans="3:50" s="10" customFormat="1" ht="13.5" customHeight="1">
      <c r="C47" s="63"/>
      <c r="D47" s="63"/>
      <c r="E47" s="99"/>
      <c r="F47" s="99"/>
      <c r="G47" s="99"/>
      <c r="H47" s="99"/>
      <c r="I47" s="190" t="s">
        <v>259</v>
      </c>
      <c r="J47" s="61"/>
      <c r="K47" s="74"/>
      <c r="L47" s="13"/>
      <c r="M47" s="37"/>
      <c r="N47" s="135" t="s">
        <v>443</v>
      </c>
      <c r="O47" s="61"/>
      <c r="P47" s="112"/>
      <c r="Q47" s="61"/>
      <c r="R47" s="36"/>
      <c r="S47" s="61"/>
      <c r="T47" s="36"/>
      <c r="U47" s="61"/>
      <c r="V47" s="184"/>
      <c r="W47" s="61"/>
      <c r="AA47" s="18"/>
      <c r="AB47" s="206">
        <v>1</v>
      </c>
      <c r="AF47" s="18"/>
      <c r="AG47" s="207">
        <f>J47*AB47</f>
        <v>0</v>
      </c>
      <c r="AH47" s="252"/>
      <c r="AI47" s="208">
        <v>3</v>
      </c>
      <c r="AJ47" s="206">
        <v>4</v>
      </c>
      <c r="AK47" s="206">
        <v>5</v>
      </c>
      <c r="AL47" s="206">
        <v>5</v>
      </c>
      <c r="AM47" s="206">
        <v>4</v>
      </c>
      <c r="AO47" s="207">
        <f>O47*AI47</f>
        <v>0</v>
      </c>
      <c r="AP47" s="207">
        <f>Q47*AJ47</f>
        <v>0</v>
      </c>
      <c r="AQ47" s="207">
        <f>S47*AK47</f>
        <v>0</v>
      </c>
      <c r="AR47" s="207">
        <f>U47*AL47</f>
        <v>0</v>
      </c>
      <c r="AS47" s="207">
        <f>W47*AM47</f>
        <v>0</v>
      </c>
      <c r="AT47" s="18"/>
      <c r="AV47" s="297"/>
      <c r="AX47" s="298"/>
    </row>
    <row r="48" spans="3:50" s="10" customFormat="1" ht="6" customHeight="1">
      <c r="C48" s="63"/>
      <c r="D48" s="63"/>
      <c r="E48" s="63"/>
      <c r="F48" s="63"/>
      <c r="G48" s="63"/>
      <c r="H48" s="63"/>
      <c r="I48" s="63"/>
      <c r="J48" s="77"/>
      <c r="K48" s="74"/>
      <c r="L48" s="13"/>
      <c r="M48" s="37"/>
      <c r="N48" s="43"/>
      <c r="R48" s="36"/>
      <c r="T48" s="36"/>
      <c r="V48" s="184"/>
      <c r="AB48" s="18"/>
      <c r="AG48" s="18"/>
      <c r="AH48" s="252"/>
      <c r="AT48" s="18"/>
      <c r="AV48" s="297"/>
      <c r="AX48" s="298"/>
    </row>
    <row r="49" spans="3:50" s="10" customFormat="1" ht="13.5" customHeight="1">
      <c r="C49" s="63"/>
      <c r="D49" s="19"/>
      <c r="E49" s="64"/>
      <c r="F49" s="19"/>
      <c r="G49" s="63"/>
      <c r="H49" s="63"/>
      <c r="I49" s="63"/>
      <c r="J49" s="63"/>
      <c r="K49" s="74"/>
      <c r="L49" s="179"/>
      <c r="M49" s="180"/>
      <c r="N49" s="181" t="s">
        <v>461</v>
      </c>
      <c r="O49" s="61"/>
      <c r="P49" s="182"/>
      <c r="Q49" s="61"/>
      <c r="R49" s="98"/>
      <c r="S49" s="61"/>
      <c r="T49" s="98"/>
      <c r="U49" s="61"/>
      <c r="V49" s="183"/>
      <c r="W49" s="61"/>
      <c r="AG49" s="18"/>
      <c r="AH49" s="253">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297"/>
      <c r="AX49" s="298"/>
    </row>
    <row r="50" spans="3:46" s="10" customFormat="1" ht="6" customHeight="1">
      <c r="C50" s="63"/>
      <c r="D50" s="63"/>
      <c r="E50" s="63"/>
      <c r="F50" s="63"/>
      <c r="G50" s="63"/>
      <c r="H50" s="63"/>
      <c r="I50" s="63"/>
      <c r="J50" s="77"/>
      <c r="K50" s="74"/>
      <c r="L50" s="13"/>
      <c r="M50" s="37"/>
      <c r="N50" s="43"/>
      <c r="R50" s="36"/>
      <c r="T50" s="36"/>
      <c r="V50" s="48"/>
      <c r="AB50" s="18"/>
      <c r="AG50" s="18"/>
      <c r="AH50" s="252"/>
      <c r="AT50" s="18"/>
    </row>
    <row r="51" spans="1:46" s="10" customFormat="1" ht="13.5" customHeight="1">
      <c r="A51" s="26" t="s">
        <v>266</v>
      </c>
      <c r="B51" s="26"/>
      <c r="C51" s="69"/>
      <c r="D51" s="70"/>
      <c r="E51" s="75"/>
      <c r="F51" s="142" t="s">
        <v>267</v>
      </c>
      <c r="G51" s="143"/>
      <c r="H51" s="144" t="s">
        <v>268</v>
      </c>
      <c r="I51" s="142"/>
      <c r="J51" s="142" t="s">
        <v>262</v>
      </c>
      <c r="K51" s="68"/>
      <c r="L51" s="13"/>
      <c r="M51" s="37"/>
      <c r="N51" s="135" t="s">
        <v>457</v>
      </c>
      <c r="O51" s="61"/>
      <c r="P51" s="112"/>
      <c r="Q51" s="61"/>
      <c r="R51" s="36"/>
      <c r="S51" s="61"/>
      <c r="T51" s="36"/>
      <c r="U51" s="61"/>
      <c r="V51" s="184"/>
      <c r="W51" s="61"/>
      <c r="Y51" s="18"/>
      <c r="Z51" s="18"/>
      <c r="AA51" s="18"/>
      <c r="AB51" s="18"/>
      <c r="AD51" s="18"/>
      <c r="AE51" s="18"/>
      <c r="AF51" s="18"/>
      <c r="AG51" s="18"/>
      <c r="AH51" s="252"/>
      <c r="AI51" s="208">
        <v>3</v>
      </c>
      <c r="AJ51" s="206">
        <v>4</v>
      </c>
      <c r="AK51" s="206">
        <v>5</v>
      </c>
      <c r="AL51" s="206">
        <v>5</v>
      </c>
      <c r="AM51" s="206">
        <v>4</v>
      </c>
      <c r="AO51" s="207">
        <f>O51*AI51</f>
        <v>0</v>
      </c>
      <c r="AP51" s="207">
        <f>Q51*AJ51</f>
        <v>0</v>
      </c>
      <c r="AQ51" s="207">
        <f>S51*AK51</f>
        <v>0</v>
      </c>
      <c r="AR51" s="207">
        <f>U51*AL51</f>
        <v>0</v>
      </c>
      <c r="AS51" s="207">
        <f>W51*AM51</f>
        <v>0</v>
      </c>
      <c r="AT51" s="18"/>
    </row>
    <row r="52" spans="1:46" s="10" customFormat="1" ht="6" customHeight="1">
      <c r="A52" s="13"/>
      <c r="B52" s="13"/>
      <c r="C52" s="19"/>
      <c r="D52" s="63"/>
      <c r="E52" s="63"/>
      <c r="F52" s="63"/>
      <c r="G52" s="63"/>
      <c r="H52" s="63"/>
      <c r="I52" s="63"/>
      <c r="J52" s="77"/>
      <c r="K52" s="66"/>
      <c r="L52" s="13"/>
      <c r="M52" s="37"/>
      <c r="N52" s="43"/>
      <c r="R52" s="36"/>
      <c r="T52" s="36"/>
      <c r="V52" s="184"/>
      <c r="AB52" s="18"/>
      <c r="AG52" s="18"/>
      <c r="AH52" s="252"/>
      <c r="AT52" s="18"/>
    </row>
    <row r="53" spans="1:49" s="10" customFormat="1" ht="13.5" customHeight="1">
      <c r="A53" s="13"/>
      <c r="B53" s="13"/>
      <c r="C53" s="187"/>
      <c r="D53" s="187"/>
      <c r="E53" s="190" t="s">
        <v>269</v>
      </c>
      <c r="F53" s="61"/>
      <c r="G53" s="191"/>
      <c r="H53" s="61"/>
      <c r="I53" s="191"/>
      <c r="J53" s="61"/>
      <c r="K53" s="66"/>
      <c r="L53" s="179"/>
      <c r="M53" s="180"/>
      <c r="N53" s="181" t="s">
        <v>444</v>
      </c>
      <c r="O53" s="61"/>
      <c r="P53" s="182"/>
      <c r="Q53" s="61"/>
      <c r="R53" s="98"/>
      <c r="S53" s="61"/>
      <c r="T53" s="98"/>
      <c r="U53" s="61"/>
      <c r="V53" s="183"/>
      <c r="W53" s="61"/>
      <c r="Y53" s="18"/>
      <c r="Z53" s="206">
        <v>4</v>
      </c>
      <c r="AA53" s="206">
        <v>3</v>
      </c>
      <c r="AB53" s="206">
        <v>2</v>
      </c>
      <c r="AD53" s="253">
        <f>_xlfn.COUNTIFS(AE53:AG59,"&gt;0")</f>
        <v>0</v>
      </c>
      <c r="AE53" s="207">
        <f>F53*Z53</f>
        <v>0</v>
      </c>
      <c r="AF53" s="207">
        <f>H53*AA53</f>
        <v>0</v>
      </c>
      <c r="AG53" s="207">
        <f>J53*AB53</f>
        <v>0</v>
      </c>
      <c r="AH53" s="253">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197</v>
      </c>
    </row>
    <row r="54" spans="1:49" s="10" customFormat="1" ht="6" customHeight="1">
      <c r="A54" s="13"/>
      <c r="B54" s="13"/>
      <c r="C54" s="19"/>
      <c r="D54" s="63"/>
      <c r="E54" s="43"/>
      <c r="F54" s="19"/>
      <c r="G54" s="64"/>
      <c r="H54" s="19"/>
      <c r="I54" s="64"/>
      <c r="J54" s="19"/>
      <c r="K54" s="74"/>
      <c r="L54" s="13"/>
      <c r="M54" s="37"/>
      <c r="N54" s="43"/>
      <c r="R54" s="36"/>
      <c r="T54" s="36"/>
      <c r="V54" s="48"/>
      <c r="AB54" s="18"/>
      <c r="AG54" s="18"/>
      <c r="AH54" s="252"/>
      <c r="AT54" s="18"/>
      <c r="AW54" s="13"/>
    </row>
    <row r="55" spans="1:49" s="10" customFormat="1" ht="13.5" customHeight="1">
      <c r="A55" s="13"/>
      <c r="B55" s="13"/>
      <c r="C55" s="19"/>
      <c r="D55" s="63"/>
      <c r="E55" s="43" t="s">
        <v>270</v>
      </c>
      <c r="F55" s="61"/>
      <c r="G55" s="65"/>
      <c r="H55" s="61"/>
      <c r="I55" s="65"/>
      <c r="J55" s="61"/>
      <c r="K55" s="74"/>
      <c r="L55" s="13"/>
      <c r="M55" s="37"/>
      <c r="N55" s="135" t="s">
        <v>455</v>
      </c>
      <c r="O55" s="112"/>
      <c r="P55" s="112"/>
      <c r="Q55" s="61"/>
      <c r="R55" s="36"/>
      <c r="S55" s="61"/>
      <c r="T55" s="36"/>
      <c r="U55" s="61"/>
      <c r="V55" s="184"/>
      <c r="W55" s="61"/>
      <c r="Z55" s="206">
        <v>5</v>
      </c>
      <c r="AA55" s="206">
        <v>4</v>
      </c>
      <c r="AB55" s="206">
        <v>3</v>
      </c>
      <c r="AE55" s="207">
        <f>F55*Z55</f>
        <v>0</v>
      </c>
      <c r="AF55" s="207">
        <f>H55*AA55</f>
        <v>0</v>
      </c>
      <c r="AG55" s="207">
        <f>J55*AB55</f>
        <v>0</v>
      </c>
      <c r="AH55" s="252"/>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198</v>
      </c>
    </row>
    <row r="56" spans="1:49" s="10" customFormat="1" ht="6" customHeight="1">
      <c r="A56" s="13"/>
      <c r="B56" s="13"/>
      <c r="C56" s="19"/>
      <c r="D56" s="63"/>
      <c r="E56" s="43"/>
      <c r="F56" s="63"/>
      <c r="G56" s="63"/>
      <c r="H56" s="63"/>
      <c r="I56" s="63"/>
      <c r="J56" s="77"/>
      <c r="K56" s="74"/>
      <c r="L56" s="13"/>
      <c r="M56" s="37"/>
      <c r="N56" s="43"/>
      <c r="R56" s="36"/>
      <c r="T56" s="36"/>
      <c r="V56" s="184"/>
      <c r="AB56" s="18"/>
      <c r="AG56" s="18"/>
      <c r="AH56" s="252"/>
      <c r="AT56" s="18"/>
      <c r="AW56" s="13"/>
    </row>
    <row r="57" spans="1:49" s="10" customFormat="1" ht="13.5" customHeight="1">
      <c r="A57" s="13"/>
      <c r="B57" s="13"/>
      <c r="C57" s="187"/>
      <c r="D57" s="99"/>
      <c r="E57" s="190" t="s">
        <v>271</v>
      </c>
      <c r="F57" s="61"/>
      <c r="G57" s="191"/>
      <c r="H57" s="61"/>
      <c r="I57" s="191"/>
      <c r="J57" s="61"/>
      <c r="K57" s="74"/>
      <c r="L57" s="179"/>
      <c r="M57" s="180"/>
      <c r="N57" s="181" t="s">
        <v>456</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2"/>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199</v>
      </c>
    </row>
    <row r="58" spans="1:49" s="10" customFormat="1" ht="6" customHeight="1">
      <c r="A58" s="13"/>
      <c r="B58" s="13"/>
      <c r="C58" s="19"/>
      <c r="D58" s="63"/>
      <c r="E58" s="43"/>
      <c r="F58" s="63"/>
      <c r="G58" s="63"/>
      <c r="H58" s="63"/>
      <c r="I58" s="63"/>
      <c r="J58" s="77"/>
      <c r="K58" s="74"/>
      <c r="L58" s="13"/>
      <c r="M58" s="37"/>
      <c r="N58" s="43"/>
      <c r="R58" s="36"/>
      <c r="T58" s="36"/>
      <c r="V58" s="48"/>
      <c r="AB58" s="18"/>
      <c r="AG58" s="18"/>
      <c r="AH58" s="252"/>
      <c r="AT58" s="18"/>
      <c r="AW58" s="13"/>
    </row>
    <row r="59" spans="1:49" s="10" customFormat="1" ht="13.5" customHeight="1">
      <c r="A59" s="13"/>
      <c r="B59" s="13"/>
      <c r="C59" s="19"/>
      <c r="D59" s="63"/>
      <c r="E59" s="63"/>
      <c r="F59" s="63"/>
      <c r="G59" s="63"/>
      <c r="H59" s="63"/>
      <c r="I59" s="43" t="s">
        <v>261</v>
      </c>
      <c r="J59" s="61"/>
      <c r="K59" s="74"/>
      <c r="L59" s="13"/>
      <c r="M59" s="37"/>
      <c r="N59" s="135" t="s">
        <v>365</v>
      </c>
      <c r="O59" s="61"/>
      <c r="P59" s="112"/>
      <c r="Q59" s="61"/>
      <c r="R59" s="36"/>
      <c r="S59" s="61"/>
      <c r="T59" s="36"/>
      <c r="U59" s="61"/>
      <c r="V59" s="184"/>
      <c r="W59" s="61"/>
      <c r="Z59" s="18"/>
      <c r="AB59" s="206">
        <v>1</v>
      </c>
      <c r="AE59" s="18"/>
      <c r="AG59" s="207">
        <f>J59*AB59</f>
        <v>0</v>
      </c>
      <c r="AH59" s="252"/>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200</v>
      </c>
    </row>
    <row r="60" spans="1:49" s="10" customFormat="1" ht="6" customHeight="1">
      <c r="A60" s="13"/>
      <c r="B60" s="13"/>
      <c r="C60" s="19"/>
      <c r="D60" s="63"/>
      <c r="E60" s="63"/>
      <c r="F60" s="63"/>
      <c r="G60" s="63"/>
      <c r="H60" s="63"/>
      <c r="I60" s="64"/>
      <c r="J60" s="77"/>
      <c r="K60" s="74"/>
      <c r="M60" s="37"/>
      <c r="N60" s="13"/>
      <c r="P60" s="36"/>
      <c r="R60" s="36"/>
      <c r="T60" s="36"/>
      <c r="V60" s="184"/>
      <c r="W60" s="29"/>
      <c r="AB60" s="18"/>
      <c r="AG60" s="18"/>
      <c r="AH60" s="252"/>
      <c r="AO60" s="18">
        <f>SUM(AO29:AO59)</f>
        <v>0</v>
      </c>
      <c r="AP60" s="18">
        <f>SUM(AP29:AP59)</f>
        <v>0</v>
      </c>
      <c r="AQ60" s="18">
        <f>SUM(AQ29:AQ59)</f>
        <v>0</v>
      </c>
      <c r="AR60" s="18">
        <f>SUM(AR29:AR59)</f>
        <v>0</v>
      </c>
      <c r="AS60" s="18">
        <f>SUM(AS29:AS59)</f>
        <v>0</v>
      </c>
      <c r="AT60" s="18"/>
      <c r="AW60" s="13"/>
    </row>
    <row r="61" spans="1:49" s="10" customFormat="1" ht="13.5" customHeight="1">
      <c r="A61" s="26" t="s">
        <v>272</v>
      </c>
      <c r="B61" s="26"/>
      <c r="C61" s="69"/>
      <c r="D61" s="78"/>
      <c r="E61" s="142"/>
      <c r="F61" s="142" t="s">
        <v>273</v>
      </c>
      <c r="G61" s="142"/>
      <c r="H61" s="142" t="s">
        <v>274</v>
      </c>
      <c r="I61" s="142"/>
      <c r="J61" s="142" t="s">
        <v>259</v>
      </c>
      <c r="K61" s="79"/>
      <c r="L61" s="13"/>
      <c r="N61" s="13"/>
      <c r="Q61" s="154"/>
      <c r="R61" s="21"/>
      <c r="S61" s="154"/>
      <c r="T61" s="21"/>
      <c r="U61" s="138"/>
      <c r="V61" s="21"/>
      <c r="W61" s="138"/>
      <c r="Y61" s="18"/>
      <c r="Z61" s="18"/>
      <c r="AA61" s="18"/>
      <c r="AB61" s="18"/>
      <c r="AD61" s="18"/>
      <c r="AE61" s="18"/>
      <c r="AF61" s="18"/>
      <c r="AG61" s="18"/>
      <c r="AH61" s="253">
        <f>LARGE(AE53:AG59,1)</f>
        <v>0</v>
      </c>
      <c r="AO61" s="18">
        <f>_xlfn.COUNTIFS(AO29:AO59,"&gt;0")</f>
        <v>0</v>
      </c>
      <c r="AP61" s="18">
        <f>_xlfn.COUNTIFS(AP29:AP59,"&gt;0")</f>
        <v>0</v>
      </c>
      <c r="AQ61" s="18">
        <f>_xlfn.COUNTIFS(AQ29:AQ59,"&gt;0")</f>
        <v>0</v>
      </c>
      <c r="AR61" s="18">
        <f>_xlfn.COUNTIFS(AR29:AR59,"&gt;0")</f>
        <v>0</v>
      </c>
      <c r="AS61" s="18">
        <f>_xlfn.COUNTIFS(AS29:AS59,"&gt;0")</f>
        <v>0</v>
      </c>
      <c r="AT61" s="18"/>
      <c r="AV61" s="204" t="e">
        <f>AS60/AS63</f>
        <v>#VALUE!</v>
      </c>
      <c r="AW61" s="13" t="s">
        <v>201</v>
      </c>
    </row>
    <row r="62" spans="1:46" s="10" customFormat="1" ht="6" customHeight="1">
      <c r="A62" s="13"/>
      <c r="B62" s="13"/>
      <c r="C62" s="19"/>
      <c r="D62" s="63"/>
      <c r="E62" s="63"/>
      <c r="F62" s="63"/>
      <c r="G62" s="64"/>
      <c r="H62" s="77"/>
      <c r="I62" s="64"/>
      <c r="J62" s="77"/>
      <c r="K62" s="74"/>
      <c r="M62" s="37"/>
      <c r="N62" s="13"/>
      <c r="P62" s="36"/>
      <c r="R62" s="36"/>
      <c r="T62" s="36"/>
      <c r="V62" s="48"/>
      <c r="W62" s="29"/>
      <c r="AB62" s="18"/>
      <c r="AG62" s="18"/>
      <c r="AH62" s="252"/>
      <c r="AT62" s="18"/>
    </row>
    <row r="63" spans="1:46" s="10" customFormat="1" ht="13.5" customHeight="1">
      <c r="A63" s="13"/>
      <c r="B63" s="13"/>
      <c r="C63" s="19"/>
      <c r="D63" s="63"/>
      <c r="E63" s="63"/>
      <c r="F63" s="61"/>
      <c r="G63" s="65"/>
      <c r="H63" s="61"/>
      <c r="I63" s="65"/>
      <c r="J63" s="61"/>
      <c r="K63" s="74"/>
      <c r="L63" s="13"/>
      <c r="N63" s="13"/>
      <c r="Q63" s="154" t="s">
        <v>347</v>
      </c>
      <c r="R63" s="21"/>
      <c r="S63" s="154" t="s">
        <v>280</v>
      </c>
      <c r="T63" s="21"/>
      <c r="U63" s="138" t="s">
        <v>283</v>
      </c>
      <c r="V63" s="21"/>
      <c r="W63" s="138" t="s">
        <v>282</v>
      </c>
      <c r="Z63" s="206">
        <v>4</v>
      </c>
      <c r="AA63" s="206">
        <v>3</v>
      </c>
      <c r="AB63" s="206">
        <v>1</v>
      </c>
      <c r="AD63" s="253">
        <f>_xlfn.COUNTIFS(AE63:AG63,"&gt;0")</f>
        <v>0</v>
      </c>
      <c r="AE63" s="207">
        <f>F63*Z63</f>
        <v>0</v>
      </c>
      <c r="AF63" s="207">
        <f>H63*AA63</f>
        <v>0</v>
      </c>
      <c r="AG63" s="207">
        <f>J63*AB63</f>
        <v>0</v>
      </c>
      <c r="AH63" s="253">
        <f>IF(AD63&gt;1,0,1)</f>
        <v>1</v>
      </c>
      <c r="AO63" s="18">
        <f>IF(AO61&gt;0,AO61,"")</f>
      </c>
      <c r="AP63" s="18">
        <f>IF(AP61&gt;0,AP61,"")</f>
      </c>
      <c r="AQ63" s="18">
        <f>IF(AQ61&gt;0,AQ61,"")</f>
      </c>
      <c r="AR63" s="18">
        <f>IF(AR61&gt;0,AR61,"")</f>
      </c>
      <c r="AS63" s="18">
        <f>IF(AS61&gt;0,AS61,"")</f>
      </c>
      <c r="AT63" s="18"/>
    </row>
    <row r="64" spans="1:46" s="10" customFormat="1" ht="6" customHeight="1">
      <c r="A64" s="13"/>
      <c r="B64" s="13"/>
      <c r="C64" s="19"/>
      <c r="D64" s="63"/>
      <c r="E64" s="63"/>
      <c r="F64" s="63"/>
      <c r="G64" s="63"/>
      <c r="H64" s="63"/>
      <c r="I64" s="64"/>
      <c r="J64" s="77"/>
      <c r="K64" s="74"/>
      <c r="M64" s="37"/>
      <c r="N64" s="13"/>
      <c r="P64" s="36"/>
      <c r="R64" s="36"/>
      <c r="T64" s="36"/>
      <c r="V64" s="48"/>
      <c r="W64" s="29"/>
      <c r="AB64" s="18"/>
      <c r="AG64" s="18"/>
      <c r="AH64" s="252"/>
      <c r="AT64" s="18"/>
    </row>
    <row r="65" spans="1:46" s="10" customFormat="1" ht="13.5" customHeight="1">
      <c r="A65" s="26" t="s">
        <v>479</v>
      </c>
      <c r="B65" s="26"/>
      <c r="C65" s="69"/>
      <c r="D65" s="78"/>
      <c r="E65" s="76"/>
      <c r="F65" s="142" t="s">
        <v>282</v>
      </c>
      <c r="G65" s="142"/>
      <c r="H65" s="142" t="s">
        <v>283</v>
      </c>
      <c r="I65" s="142"/>
      <c r="J65" s="142" t="s">
        <v>280</v>
      </c>
      <c r="K65" s="79"/>
      <c r="L65" s="179"/>
      <c r="M65" s="95" t="s">
        <v>348</v>
      </c>
      <c r="N65" s="95"/>
      <c r="O65" s="94"/>
      <c r="P65" s="98"/>
      <c r="Q65" s="61"/>
      <c r="R65" s="98"/>
      <c r="S65" s="61"/>
      <c r="T65" s="98"/>
      <c r="U65" s="61"/>
      <c r="V65" s="183"/>
      <c r="W65" s="61"/>
      <c r="Y65" s="18"/>
      <c r="Z65" s="18"/>
      <c r="AA65" s="18"/>
      <c r="AB65" s="18"/>
      <c r="AD65" s="18"/>
      <c r="AE65" s="18"/>
      <c r="AF65" s="18"/>
      <c r="AG65" s="18"/>
      <c r="AH65" s="253">
        <f>LARGE(AE63:AG63,1)</f>
        <v>0</v>
      </c>
      <c r="AJ65" s="206">
        <v>4</v>
      </c>
      <c r="AK65" s="206">
        <v>3</v>
      </c>
      <c r="AL65" s="206">
        <v>2</v>
      </c>
      <c r="AM65" s="206">
        <v>1</v>
      </c>
      <c r="AO65" s="253">
        <f>_xlfn.COUNTIFS(AP65:AS67,"&gt;0")</f>
        <v>0</v>
      </c>
      <c r="AP65" s="207">
        <f>Q65*AJ65</f>
        <v>0</v>
      </c>
      <c r="AQ65" s="207">
        <f>S65*AK65</f>
        <v>0</v>
      </c>
      <c r="AR65" s="207">
        <f>U65*AL65</f>
        <v>0</v>
      </c>
      <c r="AS65" s="207">
        <f>W65*AM65</f>
        <v>0</v>
      </c>
      <c r="AT65" s="253">
        <f>IF(AO65&gt;1,0,1)</f>
        <v>1</v>
      </c>
    </row>
    <row r="66" spans="1:46" s="10" customFormat="1" ht="6" customHeight="1">
      <c r="A66" s="13"/>
      <c r="B66" s="13"/>
      <c r="C66" s="19"/>
      <c r="D66" s="63"/>
      <c r="E66" s="63"/>
      <c r="F66" s="63"/>
      <c r="G66" s="63"/>
      <c r="H66" s="63"/>
      <c r="I66" s="64"/>
      <c r="J66" s="77"/>
      <c r="K66" s="74"/>
      <c r="L66" s="13"/>
      <c r="M66" s="37"/>
      <c r="N66" s="13"/>
      <c r="P66" s="36"/>
      <c r="R66" s="36"/>
      <c r="T66" s="36"/>
      <c r="V66" s="48"/>
      <c r="W66" s="29"/>
      <c r="AB66" s="18"/>
      <c r="AG66" s="18"/>
      <c r="AH66" s="252"/>
      <c r="AT66" s="18"/>
    </row>
    <row r="67" spans="1:49" s="10" customFormat="1" ht="13.5" customHeight="1">
      <c r="A67" s="287" t="s">
        <v>482</v>
      </c>
      <c r="B67" s="13"/>
      <c r="C67" s="19"/>
      <c r="D67" s="99"/>
      <c r="E67" s="188" t="s">
        <v>275</v>
      </c>
      <c r="F67" s="61"/>
      <c r="G67" s="191"/>
      <c r="H67" s="61"/>
      <c r="I67" s="191"/>
      <c r="J67" s="61"/>
      <c r="K67" s="74"/>
      <c r="L67" s="13"/>
      <c r="M67" s="37"/>
      <c r="N67" s="90"/>
      <c r="P67" s="36"/>
      <c r="R67" s="36"/>
      <c r="T67" s="36"/>
      <c r="V67" s="137" t="s">
        <v>465</v>
      </c>
      <c r="W67" s="61"/>
      <c r="Y67" s="18"/>
      <c r="Z67" s="206">
        <v>4</v>
      </c>
      <c r="AA67" s="206">
        <v>3</v>
      </c>
      <c r="AB67" s="206">
        <v>2</v>
      </c>
      <c r="AD67" s="253">
        <f>_xlfn.COUNTIFS(AE67:AG67,"&gt;0")</f>
        <v>0</v>
      </c>
      <c r="AE67" s="207">
        <f>F67*Z67</f>
        <v>0</v>
      </c>
      <c r="AF67" s="207">
        <f>H67*AA67</f>
        <v>0</v>
      </c>
      <c r="AG67" s="207">
        <f>J67*AB67</f>
        <v>0</v>
      </c>
      <c r="AH67" s="253">
        <f>IF(AD67&gt;1,0,1)</f>
        <v>1</v>
      </c>
      <c r="AM67" s="206">
        <v>5</v>
      </c>
      <c r="AS67" s="207">
        <f>W67*AM67</f>
        <v>0</v>
      </c>
      <c r="AT67" s="253">
        <f>IF(AT65&gt;1,0,1)</f>
        <v>1</v>
      </c>
      <c r="AV67" s="205">
        <f>LARGE(AP65:AS67,1)</f>
        <v>0</v>
      </c>
      <c r="AW67" s="13" t="s">
        <v>202</v>
      </c>
    </row>
    <row r="68" spans="1:46" s="10" customFormat="1" ht="6" customHeight="1">
      <c r="A68" s="287"/>
      <c r="B68" s="13"/>
      <c r="C68" s="19"/>
      <c r="D68" s="19"/>
      <c r="E68" s="43"/>
      <c r="F68" s="19"/>
      <c r="G68" s="64"/>
      <c r="H68" s="19"/>
      <c r="I68" s="64"/>
      <c r="J68" s="19"/>
      <c r="K68" s="68"/>
      <c r="L68" s="13"/>
      <c r="M68" s="35"/>
      <c r="O68" s="29"/>
      <c r="P68" s="36"/>
      <c r="Q68" s="29"/>
      <c r="R68" s="36"/>
      <c r="S68" s="29"/>
      <c r="T68" s="36"/>
      <c r="U68" s="29"/>
      <c r="V68" s="36"/>
      <c r="W68" s="29"/>
      <c r="Z68" s="18"/>
      <c r="AA68" s="18"/>
      <c r="AB68" s="18"/>
      <c r="AE68" s="18"/>
      <c r="AF68" s="18"/>
      <c r="AG68" s="18"/>
      <c r="AH68" s="252"/>
      <c r="AT68" s="18"/>
    </row>
    <row r="69" spans="1:46" s="10" customFormat="1" ht="13.5" customHeight="1">
      <c r="A69" s="287"/>
      <c r="B69" s="13"/>
      <c r="C69" s="19"/>
      <c r="D69" s="19"/>
      <c r="E69" s="137" t="s">
        <v>413</v>
      </c>
      <c r="F69" s="61"/>
      <c r="G69" s="65"/>
      <c r="H69" s="61"/>
      <c r="I69" s="65"/>
      <c r="J69" s="61"/>
      <c r="K69" s="68"/>
      <c r="L69" s="13"/>
      <c r="M69" s="216" t="s">
        <v>409</v>
      </c>
      <c r="N69" s="21"/>
      <c r="P69" s="36"/>
      <c r="R69" s="36"/>
      <c r="T69" s="36"/>
      <c r="V69" s="48"/>
      <c r="W69" s="29"/>
      <c r="Z69" s="206">
        <v>4</v>
      </c>
      <c r="AA69" s="206">
        <v>3</v>
      </c>
      <c r="AB69" s="206">
        <v>2</v>
      </c>
      <c r="AD69" s="253">
        <f>_xlfn.COUNTIFS(AE69:AG69,"&gt;0")</f>
        <v>0</v>
      </c>
      <c r="AE69" s="207">
        <f>F69*Z69</f>
        <v>0</v>
      </c>
      <c r="AF69" s="207">
        <f>H69*AA69</f>
        <v>0</v>
      </c>
      <c r="AG69" s="207">
        <f>J69*AB69</f>
        <v>0</v>
      </c>
      <c r="AH69" s="253">
        <f>IF(AD69&gt;1,0,1)</f>
        <v>1</v>
      </c>
      <c r="AT69" s="253">
        <f>LARGE(AP65:AS67,1)</f>
        <v>0</v>
      </c>
    </row>
    <row r="70" spans="1:46" s="10" customFormat="1" ht="6" customHeight="1">
      <c r="A70" s="287"/>
      <c r="B70" s="13"/>
      <c r="C70" s="19"/>
      <c r="D70" s="19"/>
      <c r="E70" s="43"/>
      <c r="F70" s="77"/>
      <c r="G70" s="63"/>
      <c r="H70" s="77"/>
      <c r="I70" s="63"/>
      <c r="J70" s="77"/>
      <c r="K70" s="68"/>
      <c r="L70" s="13"/>
      <c r="M70" s="37"/>
      <c r="P70" s="36"/>
      <c r="R70" s="36"/>
      <c r="T70" s="36"/>
      <c r="V70" s="48"/>
      <c r="W70" s="29"/>
      <c r="Z70" s="18"/>
      <c r="AA70" s="18"/>
      <c r="AB70" s="18"/>
      <c r="AE70" s="18"/>
      <c r="AF70" s="18"/>
      <c r="AG70" s="18"/>
      <c r="AH70" s="252"/>
      <c r="AT70" s="18"/>
    </row>
    <row r="71" spans="1:46" s="10" customFormat="1" ht="13.5" customHeight="1">
      <c r="A71" s="287"/>
      <c r="B71" s="13"/>
      <c r="C71" s="19"/>
      <c r="D71" s="187"/>
      <c r="E71" s="188" t="s">
        <v>276</v>
      </c>
      <c r="F71" s="61"/>
      <c r="G71" s="191"/>
      <c r="H71" s="61"/>
      <c r="I71" s="191"/>
      <c r="J71" s="61"/>
      <c r="K71" s="68"/>
      <c r="M71" s="35" t="s">
        <v>118</v>
      </c>
      <c r="O71" s="114"/>
      <c r="Q71" s="114"/>
      <c r="S71" s="154" t="s">
        <v>345</v>
      </c>
      <c r="U71" s="154" t="s">
        <v>357</v>
      </c>
      <c r="W71" s="154" t="s">
        <v>346</v>
      </c>
      <c r="Y71" s="18"/>
      <c r="Z71" s="206">
        <v>4</v>
      </c>
      <c r="AA71" s="206">
        <v>3</v>
      </c>
      <c r="AB71" s="206">
        <v>2</v>
      </c>
      <c r="AD71" s="253">
        <f>_xlfn.COUNTIFS(AE71:AG71,"&gt;0")</f>
        <v>0</v>
      </c>
      <c r="AE71" s="207">
        <f>F71*Z71</f>
        <v>0</v>
      </c>
      <c r="AF71" s="207">
        <f>H71*AA71</f>
        <v>0</v>
      </c>
      <c r="AG71" s="207">
        <f>J71*AB71</f>
        <v>0</v>
      </c>
      <c r="AH71" s="253">
        <f>IF(AD71&gt;1,0,1)</f>
        <v>1</v>
      </c>
      <c r="AT71" s="18"/>
    </row>
    <row r="72" spans="1:46" s="10" customFormat="1" ht="6" customHeight="1">
      <c r="A72" s="287"/>
      <c r="B72" s="13"/>
      <c r="C72" s="19"/>
      <c r="D72" s="19"/>
      <c r="E72" s="43"/>
      <c r="F72" s="19"/>
      <c r="G72" s="64"/>
      <c r="H72" s="19"/>
      <c r="I72" s="64"/>
      <c r="J72" s="19"/>
      <c r="K72" s="68"/>
      <c r="M72" s="37"/>
      <c r="R72" s="36"/>
      <c r="T72" s="36"/>
      <c r="V72" s="36"/>
      <c r="Z72" s="18"/>
      <c r="AA72" s="18"/>
      <c r="AB72" s="18"/>
      <c r="AE72" s="18"/>
      <c r="AF72" s="18"/>
      <c r="AG72" s="18"/>
      <c r="AH72" s="252"/>
      <c r="AT72" s="18"/>
    </row>
    <row r="73" spans="1:46" s="10" customFormat="1" ht="13.5" customHeight="1">
      <c r="A73" s="287"/>
      <c r="B73" s="13"/>
      <c r="C73" s="19"/>
      <c r="D73" s="19"/>
      <c r="E73" s="137" t="s">
        <v>414</v>
      </c>
      <c r="F73" s="61"/>
      <c r="G73" s="65"/>
      <c r="H73" s="61"/>
      <c r="I73" s="65"/>
      <c r="J73" s="61"/>
      <c r="K73" s="68"/>
      <c r="L73" s="13"/>
      <c r="M73" s="37"/>
      <c r="N73" s="220" t="s">
        <v>340</v>
      </c>
      <c r="O73" s="221"/>
      <c r="P73" s="94"/>
      <c r="Q73" s="94"/>
      <c r="R73" s="186" t="s">
        <v>341</v>
      </c>
      <c r="S73" s="61"/>
      <c r="T73" s="98"/>
      <c r="U73" s="61"/>
      <c r="V73" s="183"/>
      <c r="W73" s="61"/>
      <c r="Z73" s="206">
        <v>5</v>
      </c>
      <c r="AA73" s="206">
        <v>3</v>
      </c>
      <c r="AB73" s="206">
        <v>2</v>
      </c>
      <c r="AD73" s="253">
        <f>_xlfn.COUNTIFS(AE73:AG73,"&gt;0")</f>
        <v>0</v>
      </c>
      <c r="AE73" s="207">
        <f>F73*Z73</f>
        <v>0</v>
      </c>
      <c r="AF73" s="207">
        <f>H73*AA73</f>
        <v>0</v>
      </c>
      <c r="AG73" s="207">
        <f>J73*AB73</f>
        <v>0</v>
      </c>
      <c r="AH73" s="253">
        <f>IF(AD73&gt;1,0,1)</f>
        <v>1</v>
      </c>
      <c r="AK73" s="206">
        <f>S73</f>
        <v>0</v>
      </c>
      <c r="AL73" s="206">
        <f>U73</f>
        <v>0</v>
      </c>
      <c r="AM73" s="206">
        <f>W73</f>
        <v>0</v>
      </c>
      <c r="AN73" s="10">
        <f>SUM(AK73:AM73)</f>
        <v>0</v>
      </c>
      <c r="AS73" s="207">
        <f>_xlfn.COUNTIFS(AK73:AM73,"&gt;0")</f>
        <v>0</v>
      </c>
      <c r="AT73" s="253">
        <f>IF(AN73&gt;1,0,1)</f>
        <v>1</v>
      </c>
    </row>
    <row r="74" spans="1:46" s="10" customFormat="1" ht="6" customHeight="1">
      <c r="A74" s="287"/>
      <c r="B74" s="13"/>
      <c r="C74" s="19"/>
      <c r="D74" s="19"/>
      <c r="E74" s="43"/>
      <c r="F74" s="77"/>
      <c r="G74" s="63"/>
      <c r="H74" s="77"/>
      <c r="I74" s="63"/>
      <c r="J74" s="77"/>
      <c r="K74" s="68"/>
      <c r="L74" s="13"/>
      <c r="M74" s="37"/>
      <c r="R74" s="43"/>
      <c r="T74" s="36"/>
      <c r="V74" s="48"/>
      <c r="Z74" s="18"/>
      <c r="AA74" s="18"/>
      <c r="AB74" s="18"/>
      <c r="AE74" s="18"/>
      <c r="AF74" s="18"/>
      <c r="AG74" s="18"/>
      <c r="AH74" s="252"/>
      <c r="AT74" s="18"/>
    </row>
    <row r="75" spans="1:46" s="10" customFormat="1" ht="13.5" customHeight="1">
      <c r="A75" s="287"/>
      <c r="B75" s="13"/>
      <c r="C75" s="19"/>
      <c r="D75" s="187"/>
      <c r="E75" s="188" t="s">
        <v>277</v>
      </c>
      <c r="F75" s="61"/>
      <c r="G75" s="191"/>
      <c r="H75" s="61"/>
      <c r="I75" s="191"/>
      <c r="J75" s="61"/>
      <c r="K75" s="68"/>
      <c r="L75" s="13"/>
      <c r="R75" s="153" t="s">
        <v>462</v>
      </c>
      <c r="S75" s="61"/>
      <c r="T75" s="36"/>
      <c r="U75" s="61"/>
      <c r="V75" s="184"/>
      <c r="W75" s="61"/>
      <c r="Y75" s="18"/>
      <c r="Z75" s="206">
        <v>5</v>
      </c>
      <c r="AA75" s="206">
        <v>4</v>
      </c>
      <c r="AB75" s="206">
        <v>3</v>
      </c>
      <c r="AD75" s="253">
        <f>_xlfn.COUNTIFS(AE75:AG75,"&gt;0")</f>
        <v>0</v>
      </c>
      <c r="AE75" s="207">
        <f>F75*Z75</f>
        <v>0</v>
      </c>
      <c r="AF75" s="207">
        <f>H75*AA75</f>
        <v>0</v>
      </c>
      <c r="AG75" s="207">
        <f>J75*AB75</f>
        <v>0</v>
      </c>
      <c r="AH75" s="253">
        <f>IF(AD75&gt;1,0,1)</f>
        <v>1</v>
      </c>
      <c r="AK75" s="206">
        <f>S75</f>
        <v>0</v>
      </c>
      <c r="AL75" s="206">
        <f>U75</f>
        <v>0</v>
      </c>
      <c r="AM75" s="206">
        <f>W75</f>
        <v>0</v>
      </c>
      <c r="AN75" s="10">
        <f>SUM(AK75:AM75)</f>
        <v>0</v>
      </c>
      <c r="AS75" s="207">
        <f>_xlfn.COUNTIFS(AK75:AM75,"&gt;0")</f>
        <v>0</v>
      </c>
      <c r="AT75" s="253">
        <f>IF(AN75&gt;1,0,1)</f>
        <v>1</v>
      </c>
    </row>
    <row r="76" spans="1:46" s="10" customFormat="1" ht="6" customHeight="1">
      <c r="A76" s="287"/>
      <c r="B76" s="13"/>
      <c r="C76" s="19"/>
      <c r="D76" s="19"/>
      <c r="E76" s="43"/>
      <c r="F76" s="19"/>
      <c r="G76" s="64"/>
      <c r="H76" s="19"/>
      <c r="I76" s="64"/>
      <c r="J76" s="19"/>
      <c r="K76" s="68"/>
      <c r="L76" s="13"/>
      <c r="M76" s="37"/>
      <c r="R76" s="43"/>
      <c r="T76" s="36"/>
      <c r="V76" s="36"/>
      <c r="Z76" s="18"/>
      <c r="AA76" s="18"/>
      <c r="AB76" s="18"/>
      <c r="AE76" s="18"/>
      <c r="AF76" s="18"/>
      <c r="AG76" s="18"/>
      <c r="AH76" s="252"/>
      <c r="AT76" s="18"/>
    </row>
    <row r="77" spans="1:46" s="10" customFormat="1" ht="13.5" customHeight="1">
      <c r="A77" s="287"/>
      <c r="B77" s="13"/>
      <c r="C77" s="19"/>
      <c r="D77" s="19"/>
      <c r="E77" s="137" t="s">
        <v>278</v>
      </c>
      <c r="F77" s="61"/>
      <c r="G77" s="65"/>
      <c r="H77" s="61"/>
      <c r="I77" s="65"/>
      <c r="J77" s="61"/>
      <c r="K77" s="68"/>
      <c r="L77" s="13"/>
      <c r="M77" s="37"/>
      <c r="O77" s="94"/>
      <c r="P77" s="94"/>
      <c r="Q77" s="94"/>
      <c r="R77" s="186" t="s">
        <v>458</v>
      </c>
      <c r="S77" s="61"/>
      <c r="T77" s="98"/>
      <c r="U77" s="61"/>
      <c r="V77" s="183"/>
      <c r="W77" s="61"/>
      <c r="Z77" s="206">
        <v>5</v>
      </c>
      <c r="AA77" s="206">
        <v>4</v>
      </c>
      <c r="AB77" s="206">
        <v>3</v>
      </c>
      <c r="AD77" s="253">
        <f>_xlfn.COUNTIFS(AE77:AG77,"&gt;0")</f>
        <v>0</v>
      </c>
      <c r="AE77" s="207">
        <f>F77*Z77</f>
        <v>0</v>
      </c>
      <c r="AF77" s="207">
        <f>H77*AA77</f>
        <v>0</v>
      </c>
      <c r="AG77" s="207">
        <f>J77*AB77</f>
        <v>0</v>
      </c>
      <c r="AH77" s="253">
        <f>IF(AD77&gt;1,0,1)</f>
        <v>1</v>
      </c>
      <c r="AK77" s="206">
        <f>S77</f>
        <v>0</v>
      </c>
      <c r="AL77" s="206">
        <f>U77</f>
        <v>0</v>
      </c>
      <c r="AM77" s="206">
        <f>W77</f>
        <v>0</v>
      </c>
      <c r="AN77" s="10">
        <f>SUM(AK77:AM77)</f>
        <v>0</v>
      </c>
      <c r="AS77" s="207">
        <f>_xlfn.COUNTIFS(AK77:AM77,"&gt;0")</f>
        <v>0</v>
      </c>
      <c r="AT77" s="253">
        <f>IF(AN77&gt;1,0,1)</f>
        <v>1</v>
      </c>
    </row>
    <row r="78" spans="1:46" s="10" customFormat="1" ht="6" customHeight="1">
      <c r="A78" s="287"/>
      <c r="B78" s="13"/>
      <c r="C78" s="19"/>
      <c r="D78" s="19"/>
      <c r="E78" s="43"/>
      <c r="F78" s="19"/>
      <c r="G78" s="63"/>
      <c r="H78" s="19"/>
      <c r="I78" s="64"/>
      <c r="J78" s="77"/>
      <c r="K78" s="68"/>
      <c r="L78" s="13"/>
      <c r="M78" s="37"/>
      <c r="R78" s="153"/>
      <c r="T78" s="36"/>
      <c r="V78" s="48"/>
      <c r="AB78" s="18"/>
      <c r="AG78" s="18"/>
      <c r="AH78" s="252"/>
      <c r="AT78" s="18"/>
    </row>
    <row r="79" spans="1:46" s="10" customFormat="1" ht="13.5" customHeight="1">
      <c r="A79" s="287"/>
      <c r="B79" s="13"/>
      <c r="C79" s="19"/>
      <c r="D79" s="19"/>
      <c r="E79" s="63"/>
      <c r="F79" s="99"/>
      <c r="G79" s="99"/>
      <c r="H79" s="187"/>
      <c r="I79" s="189" t="s">
        <v>259</v>
      </c>
      <c r="J79" s="61"/>
      <c r="K79" s="68"/>
      <c r="L79" s="13"/>
      <c r="M79" s="37"/>
      <c r="R79" s="153" t="s">
        <v>459</v>
      </c>
      <c r="S79" s="61"/>
      <c r="T79" s="36"/>
      <c r="U79" s="61"/>
      <c r="V79" s="184"/>
      <c r="W79" s="61"/>
      <c r="Y79" s="18"/>
      <c r="Z79" s="18"/>
      <c r="AA79" s="18"/>
      <c r="AB79" s="206">
        <v>1</v>
      </c>
      <c r="AC79" s="18"/>
      <c r="AD79" s="253">
        <f>_xlfn.COUNTIFS(AD67:AD77,"&gt;0")</f>
        <v>0</v>
      </c>
      <c r="AE79" s="18"/>
      <c r="AF79" s="18"/>
      <c r="AG79" s="207">
        <f>J79*AB79</f>
        <v>0</v>
      </c>
      <c r="AH79" s="253">
        <f>IF(AE81&gt;1,0,1)</f>
        <v>1</v>
      </c>
      <c r="AK79" s="206">
        <f>S79</f>
        <v>0</v>
      </c>
      <c r="AL79" s="206">
        <f>U79</f>
        <v>0</v>
      </c>
      <c r="AM79" s="206">
        <f>W79</f>
        <v>0</v>
      </c>
      <c r="AN79" s="10">
        <f>SUM(AK79:AM79)</f>
        <v>0</v>
      </c>
      <c r="AS79" s="207">
        <f>_xlfn.COUNTIFS(AK79:AM79,"&gt;0")</f>
        <v>0</v>
      </c>
      <c r="AT79" s="253">
        <f>IF(AN79&gt;1,0,1)</f>
        <v>1</v>
      </c>
    </row>
    <row r="80" spans="1:46" s="10" customFormat="1" ht="6" customHeight="1">
      <c r="A80" s="13"/>
      <c r="B80" s="13"/>
      <c r="C80" s="19"/>
      <c r="D80" s="19"/>
      <c r="E80" s="19"/>
      <c r="F80" s="19"/>
      <c r="G80" s="63"/>
      <c r="H80" s="19"/>
      <c r="I80" s="64"/>
      <c r="J80" s="77"/>
      <c r="K80" s="68"/>
      <c r="L80" s="13"/>
      <c r="M80" s="37"/>
      <c r="R80" s="43"/>
      <c r="S80" s="29"/>
      <c r="T80" s="36"/>
      <c r="U80" s="29"/>
      <c r="V80" s="36"/>
      <c r="W80" s="29"/>
      <c r="AB80" s="18"/>
      <c r="AG80" s="18"/>
      <c r="AH80" s="252"/>
      <c r="AK80" s="18"/>
      <c r="AL80" s="18"/>
      <c r="AM80" s="18"/>
      <c r="AS80" s="18"/>
      <c r="AT80" s="18"/>
    </row>
    <row r="81" spans="1:46" s="10" customFormat="1" ht="13.5" customHeight="1">
      <c r="A81" s="26" t="s">
        <v>279</v>
      </c>
      <c r="B81" s="26"/>
      <c r="C81" s="69"/>
      <c r="D81" s="247" t="s">
        <v>280</v>
      </c>
      <c r="E81" s="139"/>
      <c r="F81" s="139" t="s">
        <v>281</v>
      </c>
      <c r="G81" s="139"/>
      <c r="H81" s="142" t="s">
        <v>282</v>
      </c>
      <c r="I81" s="139"/>
      <c r="J81" s="142" t="s">
        <v>259</v>
      </c>
      <c r="K81" s="73"/>
      <c r="L81" s="13"/>
      <c r="M81" s="37"/>
      <c r="O81" s="94"/>
      <c r="P81" s="94"/>
      <c r="Q81" s="94"/>
      <c r="R81" s="186" t="s">
        <v>460</v>
      </c>
      <c r="S81" s="61"/>
      <c r="T81" s="98"/>
      <c r="U81" s="61"/>
      <c r="V81" s="183"/>
      <c r="W81" s="61"/>
      <c r="Y81" s="18"/>
      <c r="Z81" s="18"/>
      <c r="AA81" s="18"/>
      <c r="AB81" s="18"/>
      <c r="AD81" s="253">
        <f>IF(AD79&gt;0,1,0)</f>
        <v>0</v>
      </c>
      <c r="AE81" s="253">
        <f>AD81+AG79</f>
        <v>0</v>
      </c>
      <c r="AF81" s="18"/>
      <c r="AG81" s="18"/>
      <c r="AH81" s="253">
        <f>LARGE(AE67:AG79,1)</f>
        <v>0</v>
      </c>
      <c r="AK81" s="206">
        <f>S81</f>
        <v>0</v>
      </c>
      <c r="AL81" s="206">
        <f>U81</f>
        <v>0</v>
      </c>
      <c r="AM81" s="206">
        <f>W81</f>
        <v>0</v>
      </c>
      <c r="AN81" s="10">
        <f>SUM(AK81:AM81)</f>
        <v>0</v>
      </c>
      <c r="AS81" s="207">
        <f>_xlfn.COUNTIFS(AK81:AM81,"&gt;0")</f>
        <v>0</v>
      </c>
      <c r="AT81" s="253">
        <f>IF(AN81&gt;1,0,1)</f>
        <v>1</v>
      </c>
    </row>
    <row r="82" spans="1:46" s="10" customFormat="1" ht="6" customHeight="1">
      <c r="A82" s="13"/>
      <c r="B82" s="13"/>
      <c r="C82" s="19"/>
      <c r="D82" s="19"/>
      <c r="E82" s="63"/>
      <c r="F82" s="19"/>
      <c r="G82" s="64"/>
      <c r="H82" s="77"/>
      <c r="I82" s="64"/>
      <c r="J82" s="77"/>
      <c r="K82" s="68"/>
      <c r="L82" s="13"/>
      <c r="M82" s="37"/>
      <c r="R82" s="43"/>
      <c r="T82" s="36"/>
      <c r="V82" s="48"/>
      <c r="AB82" s="18"/>
      <c r="AG82" s="18"/>
      <c r="AH82" s="252"/>
      <c r="AT82" s="18"/>
    </row>
    <row r="83" spans="1:46" s="10" customFormat="1" ht="13.5" customHeight="1">
      <c r="A83" s="13"/>
      <c r="B83" s="13"/>
      <c r="C83" s="19"/>
      <c r="D83" s="61"/>
      <c r="E83" s="63"/>
      <c r="F83" s="61"/>
      <c r="G83" s="65"/>
      <c r="H83" s="61"/>
      <c r="I83" s="65"/>
      <c r="J83" s="61"/>
      <c r="K83" s="68"/>
      <c r="L83" s="13"/>
      <c r="M83" s="37"/>
      <c r="R83" s="153" t="s">
        <v>445</v>
      </c>
      <c r="S83" s="61"/>
      <c r="T83" s="36"/>
      <c r="U83" s="61"/>
      <c r="V83" s="184"/>
      <c r="W83" s="61"/>
      <c r="Y83" s="206">
        <v>2</v>
      </c>
      <c r="Z83" s="206">
        <v>3</v>
      </c>
      <c r="AA83" s="206">
        <v>5</v>
      </c>
      <c r="AB83" s="206">
        <v>1</v>
      </c>
      <c r="AD83" s="207">
        <f>D83*Y83</f>
        <v>0</v>
      </c>
      <c r="AE83" s="207">
        <f>F83*Z83</f>
        <v>0</v>
      </c>
      <c r="AF83" s="207">
        <f>H83*AA83</f>
        <v>0</v>
      </c>
      <c r="AG83" s="207">
        <f>J83*AB83</f>
        <v>0</v>
      </c>
      <c r="AH83" s="253">
        <f>_xlfn.COUNTIFS(AD83:AG83,"&gt;0")</f>
        <v>0</v>
      </c>
      <c r="AK83" s="206">
        <f>S83</f>
        <v>0</v>
      </c>
      <c r="AL83" s="206">
        <f>U83</f>
        <v>0</v>
      </c>
      <c r="AM83" s="206">
        <f>W83</f>
        <v>0</v>
      </c>
      <c r="AN83" s="10">
        <f>SUM(AK83:AM83)</f>
        <v>0</v>
      </c>
      <c r="AS83" s="207">
        <f>_xlfn.COUNTIFS(AK83:AM83,"&gt;0")</f>
        <v>0</v>
      </c>
      <c r="AT83" s="253">
        <f>IF(AN83&gt;1,0,1)</f>
        <v>1</v>
      </c>
    </row>
    <row r="84" spans="1:46" s="10" customFormat="1" ht="6" customHeight="1">
      <c r="A84" s="13"/>
      <c r="B84" s="13"/>
      <c r="C84" s="19"/>
      <c r="D84" s="19"/>
      <c r="E84" s="19"/>
      <c r="F84" s="19"/>
      <c r="G84" s="63"/>
      <c r="H84" s="19"/>
      <c r="I84" s="64"/>
      <c r="J84" s="77"/>
      <c r="K84" s="68"/>
      <c r="L84" s="13"/>
      <c r="M84" s="37"/>
      <c r="R84" s="43"/>
      <c r="T84" s="36"/>
      <c r="V84" s="36"/>
      <c r="AB84" s="18"/>
      <c r="AG84" s="18"/>
      <c r="AH84" s="252"/>
      <c r="AT84" s="18"/>
    </row>
    <row r="85" spans="3:46" s="10" customFormat="1" ht="13.5" customHeight="1">
      <c r="C85" s="138" t="s">
        <v>284</v>
      </c>
      <c r="D85" s="282"/>
      <c r="E85" s="282"/>
      <c r="F85" s="282"/>
      <c r="G85" s="282"/>
      <c r="H85" s="282"/>
      <c r="I85" s="282"/>
      <c r="J85" s="282"/>
      <c r="K85" s="74"/>
      <c r="L85" s="13"/>
      <c r="M85" s="37"/>
      <c r="O85" s="94"/>
      <c r="P85" s="94"/>
      <c r="Q85" s="94"/>
      <c r="R85" s="186" t="s">
        <v>342</v>
      </c>
      <c r="S85" s="61"/>
      <c r="T85" s="98"/>
      <c r="U85" s="61"/>
      <c r="V85" s="183"/>
      <c r="W85" s="61"/>
      <c r="AA85" s="210"/>
      <c r="AB85" s="210"/>
      <c r="AF85" s="210"/>
      <c r="AG85" s="18"/>
      <c r="AH85" s="253">
        <f>IF(AH83&gt;1,0,1)</f>
        <v>1</v>
      </c>
      <c r="AK85" s="206">
        <f>S85</f>
        <v>0</v>
      </c>
      <c r="AL85" s="206">
        <f>U85</f>
        <v>0</v>
      </c>
      <c r="AM85" s="206">
        <f>W85</f>
        <v>0</v>
      </c>
      <c r="AN85" s="10">
        <f>SUM(AK85:AM85)</f>
        <v>0</v>
      </c>
      <c r="AS85" s="207">
        <f>_xlfn.COUNTIFS(AK85:AM85,"&gt;0")</f>
        <v>0</v>
      </c>
      <c r="AT85" s="253">
        <f>IF(AN85&gt;1,0,1)</f>
        <v>1</v>
      </c>
    </row>
    <row r="86" spans="3:46" s="10" customFormat="1" ht="6" customHeight="1">
      <c r="C86" s="63"/>
      <c r="D86" s="63"/>
      <c r="E86" s="63"/>
      <c r="F86" s="63"/>
      <c r="G86" s="63"/>
      <c r="H86" s="63"/>
      <c r="I86" s="63"/>
      <c r="J86" s="63"/>
      <c r="K86" s="175"/>
      <c r="M86" s="37"/>
      <c r="R86" s="43"/>
      <c r="T86" s="36"/>
      <c r="V86" s="48"/>
      <c r="AH86" s="252"/>
      <c r="AT86" s="18"/>
    </row>
    <row r="87" spans="1:46" s="10" customFormat="1" ht="13.5" customHeight="1">
      <c r="A87" s="26" t="s">
        <v>286</v>
      </c>
      <c r="B87" s="26"/>
      <c r="C87" s="69"/>
      <c r="D87" s="70"/>
      <c r="E87" s="71"/>
      <c r="F87" s="72"/>
      <c r="G87" s="70"/>
      <c r="H87" s="70"/>
      <c r="I87" s="70"/>
      <c r="J87" s="70"/>
      <c r="K87" s="73"/>
      <c r="M87" s="37"/>
      <c r="R87" s="153" t="s">
        <v>343</v>
      </c>
      <c r="S87" s="61"/>
      <c r="T87" s="36"/>
      <c r="U87" s="61"/>
      <c r="V87" s="184"/>
      <c r="W87" s="61"/>
      <c r="AA87" s="18"/>
      <c r="AB87" s="18"/>
      <c r="AF87" s="18"/>
      <c r="AG87" s="18"/>
      <c r="AH87" s="252"/>
      <c r="AK87" s="206">
        <f>S87</f>
        <v>0</v>
      </c>
      <c r="AL87" s="206">
        <f>U87</f>
        <v>0</v>
      </c>
      <c r="AM87" s="206">
        <f>W87</f>
        <v>0</v>
      </c>
      <c r="AN87" s="10">
        <f>SUM(AK87:AM87)</f>
        <v>0</v>
      </c>
      <c r="AS87" s="207">
        <f>_xlfn.COUNTIFS(AK87:AM87,"&gt;0")</f>
        <v>0</v>
      </c>
      <c r="AT87" s="253">
        <f>IF(AN87&gt;1,0,1)</f>
        <v>1</v>
      </c>
    </row>
    <row r="88" spans="1:46" s="10" customFormat="1" ht="6" customHeight="1">
      <c r="A88" s="13"/>
      <c r="B88" s="13"/>
      <c r="C88" s="19"/>
      <c r="D88" s="19"/>
      <c r="E88" s="19"/>
      <c r="F88" s="19"/>
      <c r="G88" s="63"/>
      <c r="H88" s="19"/>
      <c r="I88" s="64"/>
      <c r="J88" s="77"/>
      <c r="K88" s="68"/>
      <c r="M88" s="37"/>
      <c r="R88" s="43"/>
      <c r="T88" s="36"/>
      <c r="V88" s="36"/>
      <c r="AB88" s="18"/>
      <c r="AG88" s="18"/>
      <c r="AH88" s="252"/>
      <c r="AT88" s="18"/>
    </row>
    <row r="89" spans="1:46" s="10" customFormat="1" ht="13.5" customHeight="1">
      <c r="A89" s="90"/>
      <c r="B89" s="13"/>
      <c r="C89" s="137" t="s">
        <v>287</v>
      </c>
      <c r="D89" s="61"/>
      <c r="E89" s="18" t="s">
        <v>289</v>
      </c>
      <c r="F89" s="61"/>
      <c r="G89" s="146" t="s">
        <v>291</v>
      </c>
      <c r="H89" s="61"/>
      <c r="I89" s="146" t="s">
        <v>292</v>
      </c>
      <c r="J89" s="61"/>
      <c r="K89" s="74"/>
      <c r="M89" s="37"/>
      <c r="O89" s="94"/>
      <c r="P89" s="94"/>
      <c r="Q89" s="94"/>
      <c r="R89" s="186" t="s">
        <v>344</v>
      </c>
      <c r="S89" s="61"/>
      <c r="T89" s="98"/>
      <c r="U89" s="61"/>
      <c r="V89" s="183"/>
      <c r="W89" s="61"/>
      <c r="Y89" s="206">
        <f>D89</f>
        <v>0</v>
      </c>
      <c r="Z89" s="206">
        <f>F89</f>
        <v>0</v>
      </c>
      <c r="AA89" s="206">
        <f>H89</f>
        <v>0</v>
      </c>
      <c r="AB89" s="206">
        <f>J89</f>
        <v>0</v>
      </c>
      <c r="AF89" s="18"/>
      <c r="AG89" s="18"/>
      <c r="AH89" s="252"/>
      <c r="AK89" s="206">
        <f>S89</f>
        <v>0</v>
      </c>
      <c r="AL89" s="206">
        <f>U89</f>
        <v>0</v>
      </c>
      <c r="AM89" s="206">
        <f>W89</f>
        <v>0</v>
      </c>
      <c r="AN89" s="10">
        <f>SUM(AK89:AM89)</f>
        <v>0</v>
      </c>
      <c r="AS89" s="207">
        <f>_xlfn.COUNTIFS(AK89:AM89,"&gt;0")</f>
        <v>0</v>
      </c>
      <c r="AT89" s="253">
        <f>IF(AN89&gt;1,0,1)</f>
        <v>1</v>
      </c>
    </row>
    <row r="90" spans="1:46" s="10" customFormat="1" ht="6" customHeight="1">
      <c r="A90" s="90"/>
      <c r="B90" s="13"/>
      <c r="C90" s="43"/>
      <c r="D90" s="63"/>
      <c r="E90" s="29"/>
      <c r="F90" s="63"/>
      <c r="G90" s="147"/>
      <c r="H90" s="63"/>
      <c r="I90" s="18"/>
      <c r="J90" s="63"/>
      <c r="K90" s="74"/>
      <c r="M90" s="37"/>
      <c r="R90" s="43"/>
      <c r="T90" s="36"/>
      <c r="V90" s="48"/>
      <c r="AH90" s="252"/>
      <c r="AT90" s="18"/>
    </row>
    <row r="91" spans="1:46" s="10" customFormat="1" ht="13.5" customHeight="1">
      <c r="A91" s="90"/>
      <c r="B91" s="13"/>
      <c r="C91" s="137" t="s">
        <v>288</v>
      </c>
      <c r="D91" s="61"/>
      <c r="E91" s="146" t="s">
        <v>290</v>
      </c>
      <c r="F91" s="61"/>
      <c r="G91" s="146" t="s">
        <v>299</v>
      </c>
      <c r="H91" s="61"/>
      <c r="I91" s="146" t="s">
        <v>293</v>
      </c>
      <c r="J91" s="61"/>
      <c r="K91" s="68"/>
      <c r="M91" s="37"/>
      <c r="R91" s="153" t="s">
        <v>446</v>
      </c>
      <c r="S91" s="61"/>
      <c r="T91" s="36"/>
      <c r="U91" s="61"/>
      <c r="V91" s="184"/>
      <c r="W91" s="61"/>
      <c r="Y91" s="206">
        <f>D91</f>
        <v>0</v>
      </c>
      <c r="Z91" s="206">
        <f>F91</f>
        <v>0</v>
      </c>
      <c r="AA91" s="206">
        <f>H91</f>
        <v>0</v>
      </c>
      <c r="AB91" s="206">
        <f>J91</f>
        <v>0</v>
      </c>
      <c r="AF91" s="18"/>
      <c r="AG91" s="18"/>
      <c r="AH91" s="252"/>
      <c r="AK91" s="206">
        <f>S91</f>
        <v>0</v>
      </c>
      <c r="AL91" s="206">
        <f>U91</f>
        <v>0</v>
      </c>
      <c r="AM91" s="206">
        <f>W91</f>
        <v>0</v>
      </c>
      <c r="AN91" s="10">
        <f>SUM(AK91:AM91)</f>
        <v>0</v>
      </c>
      <c r="AS91" s="207">
        <f>_xlfn.COUNTIFS(AK91:AM91,"&gt;0")</f>
        <v>0</v>
      </c>
      <c r="AT91" s="253">
        <f>IF(AN91&gt;1,0,1)</f>
        <v>1</v>
      </c>
    </row>
    <row r="92" spans="1:46" s="10" customFormat="1" ht="6" customHeight="1">
      <c r="A92" s="13"/>
      <c r="B92" s="13"/>
      <c r="C92" s="80"/>
      <c r="D92" s="81"/>
      <c r="E92" s="63"/>
      <c r="F92" s="81"/>
      <c r="G92" s="64"/>
      <c r="H92" s="81"/>
      <c r="I92" s="63"/>
      <c r="J92" s="81"/>
      <c r="K92" s="68"/>
      <c r="M92" s="37"/>
      <c r="O92" s="29"/>
      <c r="Q92" s="29"/>
      <c r="R92" s="43"/>
      <c r="S92" s="29"/>
      <c r="T92" s="36"/>
      <c r="U92" s="29"/>
      <c r="V92" s="36"/>
      <c r="W92" s="29"/>
      <c r="Y92" s="211"/>
      <c r="Z92" s="211"/>
      <c r="AA92" s="211"/>
      <c r="AB92" s="211"/>
      <c r="AD92" s="211"/>
      <c r="AE92" s="211"/>
      <c r="AF92" s="211"/>
      <c r="AG92" s="211"/>
      <c r="AH92" s="252"/>
      <c r="AK92" s="18"/>
      <c r="AL92" s="18"/>
      <c r="AM92" s="18"/>
      <c r="AS92" s="18"/>
      <c r="AT92" s="18"/>
    </row>
    <row r="93" spans="1:46" s="10" customFormat="1" ht="13.5" customHeight="1">
      <c r="A93" s="13"/>
      <c r="B93" s="55" t="s">
        <v>295</v>
      </c>
      <c r="C93" s="115">
        <f>AB93</f>
        <v>0</v>
      </c>
      <c r="D93" s="63"/>
      <c r="E93" s="138" t="s">
        <v>294</v>
      </c>
      <c r="F93" s="282"/>
      <c r="G93" s="282"/>
      <c r="H93" s="282"/>
      <c r="I93" s="282"/>
      <c r="J93" s="282"/>
      <c r="K93" s="68"/>
      <c r="M93" s="37"/>
      <c r="O93" s="94"/>
      <c r="P93" s="94"/>
      <c r="Q93" s="94"/>
      <c r="R93" s="186" t="s">
        <v>447</v>
      </c>
      <c r="S93" s="61"/>
      <c r="T93" s="98"/>
      <c r="U93" s="61"/>
      <c r="V93" s="183"/>
      <c r="W93" s="61"/>
      <c r="Z93" s="56"/>
      <c r="AA93" s="56"/>
      <c r="AB93" s="196">
        <f>_xlfn.COUNTIFS(Y89:AB91,"&gt;0")</f>
        <v>0</v>
      </c>
      <c r="AD93" s="196">
        <f>IF(AB93=1,2,"")</f>
      </c>
      <c r="AE93" s="196">
        <f>IF(AB93=2,3,"")</f>
      </c>
      <c r="AF93" s="196">
        <f>IF(AB93=3,4,"")</f>
      </c>
      <c r="AG93" s="196">
        <f>IF(AB93&gt;3,5,"")</f>
      </c>
      <c r="AH93" s="252"/>
      <c r="AK93" s="206">
        <f>S93</f>
        <v>0</v>
      </c>
      <c r="AL93" s="206">
        <f>U93</f>
        <v>0</v>
      </c>
      <c r="AM93" s="206">
        <f>W93</f>
        <v>0</v>
      </c>
      <c r="AN93" s="10">
        <f>SUM(AK93:AM93)</f>
        <v>0</v>
      </c>
      <c r="AS93" s="207">
        <f>_xlfn.COUNTIFS(AK93:AM93,"&gt;0")</f>
        <v>0</v>
      </c>
      <c r="AT93" s="253">
        <f>IF(AN93&gt;1,0,1)</f>
        <v>1</v>
      </c>
    </row>
    <row r="94" spans="1:46" s="10" customFormat="1" ht="6" customHeight="1">
      <c r="A94" s="13"/>
      <c r="B94" s="13"/>
      <c r="C94" s="19"/>
      <c r="D94" s="81"/>
      <c r="E94" s="63"/>
      <c r="F94" s="81"/>
      <c r="G94" s="64"/>
      <c r="H94" s="81"/>
      <c r="I94" s="63"/>
      <c r="J94" s="81"/>
      <c r="K94" s="68"/>
      <c r="M94" s="37"/>
      <c r="R94" s="43"/>
      <c r="T94" s="36"/>
      <c r="V94" s="48"/>
      <c r="Y94" s="211"/>
      <c r="Z94" s="211"/>
      <c r="AA94" s="211"/>
      <c r="AB94" s="211"/>
      <c r="AD94" s="211"/>
      <c r="AE94" s="211"/>
      <c r="AF94" s="211"/>
      <c r="AG94" s="211"/>
      <c r="AH94" s="252"/>
      <c r="AT94" s="18"/>
    </row>
    <row r="95" spans="1:46" s="10" customFormat="1" ht="13.5" customHeight="1">
      <c r="A95" s="26" t="s">
        <v>478</v>
      </c>
      <c r="B95" s="26"/>
      <c r="C95" s="69"/>
      <c r="D95" s="139" t="s">
        <v>477</v>
      </c>
      <c r="E95" s="142"/>
      <c r="F95" s="139" t="s">
        <v>296</v>
      </c>
      <c r="G95" s="139"/>
      <c r="H95" s="139" t="s">
        <v>297</v>
      </c>
      <c r="I95" s="142"/>
      <c r="J95" s="142" t="s">
        <v>298</v>
      </c>
      <c r="K95" s="79"/>
      <c r="M95" s="37"/>
      <c r="R95" s="153" t="s">
        <v>448</v>
      </c>
      <c r="S95" s="61"/>
      <c r="T95" s="36"/>
      <c r="U95" s="61"/>
      <c r="V95" s="184"/>
      <c r="W95" s="61"/>
      <c r="Y95" s="18"/>
      <c r="Z95" s="18"/>
      <c r="AA95" s="18"/>
      <c r="AB95" s="18"/>
      <c r="AD95" s="18"/>
      <c r="AE95" s="18"/>
      <c r="AF95" s="18"/>
      <c r="AG95" s="18"/>
      <c r="AH95" s="252"/>
      <c r="AK95" s="206">
        <f>S95</f>
        <v>0</v>
      </c>
      <c r="AL95" s="206">
        <f>U95</f>
        <v>0</v>
      </c>
      <c r="AM95" s="206">
        <f>W95</f>
        <v>0</v>
      </c>
      <c r="AN95" s="10">
        <f>SUM(AK95:AM95)</f>
        <v>0</v>
      </c>
      <c r="AP95" s="196">
        <f>_xlfn.COUNTIFS(AS73:AS95,"&gt;0")</f>
        <v>0</v>
      </c>
      <c r="AS95" s="207">
        <f>_xlfn.COUNTIFS(AK95:AM95,"&gt;0")</f>
        <v>0</v>
      </c>
      <c r="AT95" s="253">
        <f>IF(AN95&gt;1,0,1)</f>
        <v>1</v>
      </c>
    </row>
    <row r="96" spans="1:46" s="10" customFormat="1" ht="6" customHeight="1">
      <c r="A96" s="13"/>
      <c r="B96" s="13"/>
      <c r="C96" s="19"/>
      <c r="D96" s="63"/>
      <c r="E96" s="63"/>
      <c r="F96" s="63"/>
      <c r="G96" s="63"/>
      <c r="H96" s="63"/>
      <c r="I96" s="64"/>
      <c r="J96" s="77"/>
      <c r="K96" s="74"/>
      <c r="AB96" s="18"/>
      <c r="AG96" s="18"/>
      <c r="AH96" s="252"/>
      <c r="AT96" s="18"/>
    </row>
    <row r="97" spans="1:50" s="10" customFormat="1" ht="13.5" customHeight="1">
      <c r="A97" s="288" t="s">
        <v>482</v>
      </c>
      <c r="B97" s="13"/>
      <c r="C97" s="187"/>
      <c r="D97" s="99"/>
      <c r="E97" s="188" t="s">
        <v>410</v>
      </c>
      <c r="F97" s="61"/>
      <c r="G97" s="191"/>
      <c r="H97" s="61"/>
      <c r="I97" s="191"/>
      <c r="J97" s="61"/>
      <c r="K97" s="74"/>
      <c r="M97" s="35"/>
      <c r="O97" s="136" t="s">
        <v>313</v>
      </c>
      <c r="P97" s="115">
        <f>AP95</f>
        <v>0</v>
      </c>
      <c r="Q97" s="114"/>
      <c r="S97" s="154" t="s">
        <v>345</v>
      </c>
      <c r="U97" s="154" t="s">
        <v>357</v>
      </c>
      <c r="W97" s="154" t="s">
        <v>346</v>
      </c>
      <c r="Y97" s="18"/>
      <c r="Z97" s="206">
        <v>5</v>
      </c>
      <c r="AA97" s="206">
        <v>4</v>
      </c>
      <c r="AB97" s="206">
        <v>3</v>
      </c>
      <c r="AD97" s="253">
        <f>_xlfn.COUNTIFS(AE97:AG97,"&gt;0")</f>
        <v>0</v>
      </c>
      <c r="AE97" s="207">
        <f>F97*Z97</f>
        <v>0</v>
      </c>
      <c r="AF97" s="207">
        <f>H97*AA97</f>
        <v>0</v>
      </c>
      <c r="AG97" s="207">
        <f>J97*AB97</f>
        <v>0</v>
      </c>
      <c r="AH97" s="253">
        <f>IF(AD97&gt;1,0,1)</f>
        <v>1</v>
      </c>
      <c r="AP97" s="196">
        <f>IF(AP95=1,5,"")</f>
      </c>
      <c r="AQ97" s="196">
        <f>IF(AP95=2,5,"")</f>
      </c>
      <c r="AR97" s="196">
        <v>0</v>
      </c>
      <c r="AS97" s="196">
        <f>IF(AP95&gt;6,1,"")</f>
      </c>
      <c r="AT97" s="253">
        <f>LARGE(AS73:AS95,1)</f>
        <v>0</v>
      </c>
      <c r="AV97" s="205">
        <f>LARGE(AQ97:AS97,1)</f>
        <v>0</v>
      </c>
      <c r="AW97" s="13" t="s">
        <v>203</v>
      </c>
      <c r="AX97" s="258">
        <f>IF(AS97=1,1,"")</f>
      </c>
    </row>
    <row r="98" spans="1:50" s="10" customFormat="1" ht="6" customHeight="1">
      <c r="A98" s="288"/>
      <c r="B98" s="13"/>
      <c r="C98" s="19"/>
      <c r="D98" s="19"/>
      <c r="E98" s="43"/>
      <c r="F98" s="19"/>
      <c r="G98" s="64"/>
      <c r="H98" s="19"/>
      <c r="I98" s="64"/>
      <c r="J98" s="19"/>
      <c r="K98" s="68"/>
      <c r="M98" s="35"/>
      <c r="T98" s="39"/>
      <c r="V98" s="39"/>
      <c r="AB98" s="18"/>
      <c r="AG98" s="18"/>
      <c r="AH98" s="252"/>
      <c r="AT98" s="18"/>
      <c r="AV98" s="18"/>
      <c r="AX98" s="18"/>
    </row>
    <row r="99" spans="1:50" s="10" customFormat="1" ht="13.5" customHeight="1">
      <c r="A99" s="288"/>
      <c r="B99" s="13"/>
      <c r="C99" s="19"/>
      <c r="D99" s="19"/>
      <c r="E99" s="137" t="s">
        <v>300</v>
      </c>
      <c r="F99" s="61"/>
      <c r="G99" s="65"/>
      <c r="H99" s="61"/>
      <c r="I99" s="65"/>
      <c r="J99" s="61"/>
      <c r="K99" s="68"/>
      <c r="M99" s="35"/>
      <c r="O99" s="94"/>
      <c r="P99" s="94"/>
      <c r="Q99" s="94"/>
      <c r="R99" s="188" t="s">
        <v>338</v>
      </c>
      <c r="S99" s="61"/>
      <c r="T99" s="98"/>
      <c r="U99" s="61"/>
      <c r="V99" s="183"/>
      <c r="W99" s="61"/>
      <c r="Z99" s="206">
        <v>5</v>
      </c>
      <c r="AA99" s="206">
        <v>3</v>
      </c>
      <c r="AB99" s="206">
        <v>2</v>
      </c>
      <c r="AD99" s="253">
        <f>_xlfn.COUNTIFS(AE99:AG99,"&gt;0")</f>
        <v>0</v>
      </c>
      <c r="AE99" s="207">
        <f>F99*Z99</f>
        <v>0</v>
      </c>
      <c r="AF99" s="207">
        <f>H99*AA99</f>
        <v>0</v>
      </c>
      <c r="AG99" s="207">
        <f>J99*AB99</f>
        <v>0</v>
      </c>
      <c r="AH99" s="253">
        <f>IF(AD99&gt;1,0,1)</f>
        <v>1</v>
      </c>
      <c r="AK99" s="206">
        <f>S99</f>
        <v>0</v>
      </c>
      <c r="AL99" s="206">
        <f>U99</f>
        <v>0</v>
      </c>
      <c r="AM99" s="206">
        <f>W99</f>
        <v>0</v>
      </c>
      <c r="AS99" s="207">
        <f>_xlfn.COUNTIFS(AK99:AM99,"&gt;0")</f>
        <v>0</v>
      </c>
      <c r="AT99" s="18"/>
      <c r="AV99" s="18"/>
      <c r="AX99" s="18"/>
    </row>
    <row r="100" spans="1:50" s="10" customFormat="1" ht="6" customHeight="1">
      <c r="A100" s="288"/>
      <c r="B100" s="13"/>
      <c r="C100" s="19"/>
      <c r="D100" s="19"/>
      <c r="E100" s="43"/>
      <c r="F100" s="63"/>
      <c r="G100" s="63"/>
      <c r="H100" s="63"/>
      <c r="I100" s="63"/>
      <c r="J100" s="77"/>
      <c r="K100" s="68"/>
      <c r="M100" s="35"/>
      <c r="R100" s="43"/>
      <c r="T100" s="36"/>
      <c r="V100" s="48"/>
      <c r="AB100" s="18"/>
      <c r="AG100" s="18"/>
      <c r="AH100" s="252"/>
      <c r="AT100" s="18"/>
      <c r="AV100" s="18"/>
      <c r="AX100" s="18"/>
    </row>
    <row r="101" spans="1:50" s="10" customFormat="1" ht="13.5" customHeight="1">
      <c r="A101" s="288"/>
      <c r="B101" s="13"/>
      <c r="C101" s="187"/>
      <c r="D101" s="187"/>
      <c r="E101" s="188" t="s">
        <v>301</v>
      </c>
      <c r="F101" s="61"/>
      <c r="G101" s="191"/>
      <c r="H101" s="61"/>
      <c r="I101" s="191"/>
      <c r="J101" s="61"/>
      <c r="K101" s="68"/>
      <c r="M101" s="35"/>
      <c r="N101" s="198"/>
      <c r="O101" s="198" t="s">
        <v>339</v>
      </c>
      <c r="R101" s="219" t="s">
        <v>337</v>
      </c>
      <c r="S101" s="61"/>
      <c r="T101" s="36"/>
      <c r="U101" s="61"/>
      <c r="V101" s="184"/>
      <c r="W101" s="61"/>
      <c r="Y101" s="18"/>
      <c r="Z101" s="206">
        <v>5</v>
      </c>
      <c r="AA101" s="206">
        <v>4</v>
      </c>
      <c r="AB101" s="206">
        <v>3</v>
      </c>
      <c r="AD101" s="253">
        <f>_xlfn.COUNTIFS(AE101:AG101,"&gt;0")</f>
        <v>0</v>
      </c>
      <c r="AE101" s="207">
        <f>F101*Z101</f>
        <v>0</v>
      </c>
      <c r="AF101" s="207">
        <f>H101*AA101</f>
        <v>0</v>
      </c>
      <c r="AG101" s="207">
        <f>J101*AB101</f>
        <v>0</v>
      </c>
      <c r="AH101" s="253">
        <f>IF(AD101&gt;1,0,1)</f>
        <v>1</v>
      </c>
      <c r="AK101" s="206">
        <f>S101</f>
        <v>0</v>
      </c>
      <c r="AL101" s="206">
        <f>U101</f>
        <v>0</v>
      </c>
      <c r="AM101" s="206">
        <f>W101</f>
        <v>0</v>
      </c>
      <c r="AS101" s="207">
        <f>_xlfn.COUNTIFS(AK101:AM101,"&gt;0")</f>
        <v>0</v>
      </c>
      <c r="AT101" s="18"/>
      <c r="AV101" s="18"/>
      <c r="AX101" s="18"/>
    </row>
    <row r="102" spans="1:50" s="10" customFormat="1" ht="6" customHeight="1">
      <c r="A102" s="288"/>
      <c r="B102" s="13"/>
      <c r="C102" s="19"/>
      <c r="D102" s="19"/>
      <c r="E102" s="43"/>
      <c r="F102" s="19"/>
      <c r="G102" s="64"/>
      <c r="H102" s="19"/>
      <c r="I102" s="64"/>
      <c r="J102" s="19"/>
      <c r="K102" s="68"/>
      <c r="AB102" s="18"/>
      <c r="AG102" s="18"/>
      <c r="AH102" s="252"/>
      <c r="AT102" s="18"/>
      <c r="AV102" s="18"/>
      <c r="AX102" s="18"/>
    </row>
    <row r="103" spans="1:50" s="10" customFormat="1" ht="13.5" customHeight="1">
      <c r="A103" s="288"/>
      <c r="B103" s="13"/>
      <c r="C103" s="19"/>
      <c r="D103" s="19"/>
      <c r="E103" s="137" t="s">
        <v>415</v>
      </c>
      <c r="F103" s="61"/>
      <c r="G103" s="65"/>
      <c r="H103" s="61"/>
      <c r="I103" s="65"/>
      <c r="J103" s="61"/>
      <c r="K103" s="68"/>
      <c r="M103" s="116" t="s">
        <v>315</v>
      </c>
      <c r="N103" s="117"/>
      <c r="O103" s="27"/>
      <c r="P103" s="161" t="s">
        <v>329</v>
      </c>
      <c r="Q103" s="61"/>
      <c r="R103" s="163" t="s">
        <v>330</v>
      </c>
      <c r="S103" s="61"/>
      <c r="T103" s="163" t="s">
        <v>331</v>
      </c>
      <c r="U103" s="61"/>
      <c r="V103" s="162" t="s">
        <v>332</v>
      </c>
      <c r="W103" s="61"/>
      <c r="Z103" s="206">
        <v>5</v>
      </c>
      <c r="AA103" s="206">
        <v>4</v>
      </c>
      <c r="AB103" s="206">
        <v>3</v>
      </c>
      <c r="AD103" s="253">
        <f>_xlfn.COUNTIFS(AE103:AG103,"&gt;0")</f>
        <v>0</v>
      </c>
      <c r="AE103" s="207">
        <f>F103*Z103</f>
        <v>0</v>
      </c>
      <c r="AF103" s="207">
        <f>H103*AA103</f>
        <v>0</v>
      </c>
      <c r="AG103" s="207">
        <f>J103*AB103</f>
        <v>0</v>
      </c>
      <c r="AH103" s="253">
        <f>IF(AD103&gt;1,0,1)</f>
        <v>1</v>
      </c>
      <c r="AJ103" s="206">
        <f>Q103</f>
        <v>0</v>
      </c>
      <c r="AK103" s="206">
        <f>S103</f>
        <v>0</v>
      </c>
      <c r="AL103" s="206">
        <f>U103</f>
        <v>0</v>
      </c>
      <c r="AM103" s="206">
        <f>W103</f>
        <v>0</v>
      </c>
      <c r="AP103" s="212">
        <f>_xlfn.COUNTIFS(AJ103:AM105,"&gt;0")</f>
        <v>0</v>
      </c>
      <c r="AT103" s="18"/>
      <c r="AV103" s="18"/>
      <c r="AX103" s="18"/>
    </row>
    <row r="104" spans="1:50" s="10" customFormat="1" ht="6" customHeight="1">
      <c r="A104" s="288"/>
      <c r="B104" s="13"/>
      <c r="C104" s="19"/>
      <c r="D104" s="19"/>
      <c r="E104" s="43"/>
      <c r="F104" s="63"/>
      <c r="G104" s="63"/>
      <c r="H104" s="63"/>
      <c r="I104" s="63"/>
      <c r="J104" s="77"/>
      <c r="K104" s="68"/>
      <c r="M104" s="35"/>
      <c r="N104" s="118"/>
      <c r="P104" s="50"/>
      <c r="Q104" s="164"/>
      <c r="R104" s="50"/>
      <c r="S104" s="164"/>
      <c r="T104" s="50"/>
      <c r="U104" s="164"/>
      <c r="V104" s="50"/>
      <c r="W104" s="164"/>
      <c r="AB104" s="18"/>
      <c r="AG104" s="18"/>
      <c r="AH104" s="252"/>
      <c r="AJ104" s="50"/>
      <c r="AK104" s="50"/>
      <c r="AL104" s="50"/>
      <c r="AM104" s="50"/>
      <c r="AP104" s="50"/>
      <c r="AQ104" s="50"/>
      <c r="AR104" s="50"/>
      <c r="AS104" s="50"/>
      <c r="AT104" s="18"/>
      <c r="AV104" s="18"/>
      <c r="AX104" s="18"/>
    </row>
    <row r="105" spans="1:50" s="10" customFormat="1" ht="13.5" customHeight="1">
      <c r="A105" s="288"/>
      <c r="B105" s="13"/>
      <c r="C105" s="187"/>
      <c r="D105" s="187"/>
      <c r="E105" s="188" t="s">
        <v>417</v>
      </c>
      <c r="F105" s="61"/>
      <c r="G105" s="191"/>
      <c r="H105" s="61"/>
      <c r="I105" s="191"/>
      <c r="J105" s="61"/>
      <c r="K105" s="68"/>
      <c r="M105" s="35" t="s">
        <v>314</v>
      </c>
      <c r="N105" s="90"/>
      <c r="P105" s="165" t="s">
        <v>336</v>
      </c>
      <c r="Q105" s="61"/>
      <c r="R105" s="166" t="s">
        <v>335</v>
      </c>
      <c r="S105" s="61"/>
      <c r="T105" s="166" t="s">
        <v>334</v>
      </c>
      <c r="U105" s="61"/>
      <c r="V105" s="166" t="s">
        <v>333</v>
      </c>
      <c r="W105" s="61"/>
      <c r="Y105" s="18"/>
      <c r="Z105" s="206">
        <v>5</v>
      </c>
      <c r="AA105" s="206">
        <v>3</v>
      </c>
      <c r="AB105" s="206">
        <v>2</v>
      </c>
      <c r="AD105" s="253">
        <f>_xlfn.COUNTIFS(AE105:AG105,"&gt;0")</f>
        <v>0</v>
      </c>
      <c r="AE105" s="207">
        <f>F105*Z105</f>
        <v>0</v>
      </c>
      <c r="AF105" s="207">
        <f>H105*AA105</f>
        <v>0</v>
      </c>
      <c r="AG105" s="207">
        <f>J105*AB105</f>
        <v>0</v>
      </c>
      <c r="AH105" s="253">
        <f>IF(AD105&gt;1,0,1)</f>
        <v>1</v>
      </c>
      <c r="AJ105" s="206">
        <f>Q105</f>
        <v>0</v>
      </c>
      <c r="AK105" s="206">
        <f>S105</f>
        <v>0</v>
      </c>
      <c r="AL105" s="206">
        <f>U105</f>
        <v>0</v>
      </c>
      <c r="AM105" s="206">
        <f>W105</f>
        <v>0</v>
      </c>
      <c r="AP105" s="196">
        <f>IF(AP103=1,5,"")</f>
      </c>
      <c r="AQ105" s="196">
        <f>IF(AP103=2,5,"")</f>
      </c>
      <c r="AR105" s="196">
        <v>0</v>
      </c>
      <c r="AS105" s="196">
        <f>IF(AP103&gt;5,1,"")</f>
      </c>
      <c r="AT105" s="253" t="str">
        <f>IF(AP103&gt;0,"1","0")</f>
        <v>0</v>
      </c>
      <c r="AV105" s="205">
        <f>LARGE(AP105:AS105,1)</f>
        <v>0</v>
      </c>
      <c r="AW105" s="13" t="s">
        <v>204</v>
      </c>
      <c r="AX105" s="258">
        <f>IF(AS105=1,1,"")</f>
      </c>
    </row>
    <row r="106" spans="1:50" s="10" customFormat="1" ht="6" customHeight="1">
      <c r="A106" s="288"/>
      <c r="B106" s="13"/>
      <c r="C106" s="19"/>
      <c r="D106" s="19"/>
      <c r="E106" s="43"/>
      <c r="F106" s="63"/>
      <c r="G106" s="63"/>
      <c r="H106" s="63"/>
      <c r="I106" s="63"/>
      <c r="J106" s="77"/>
      <c r="K106" s="68"/>
      <c r="M106" s="35"/>
      <c r="N106" s="90"/>
      <c r="P106" s="39"/>
      <c r="R106" s="39"/>
      <c r="T106" s="39"/>
      <c r="V106" s="39"/>
      <c r="AB106" s="18"/>
      <c r="AG106" s="18"/>
      <c r="AH106" s="252"/>
      <c r="AT106" s="18"/>
      <c r="AV106" s="18"/>
      <c r="AX106" s="18"/>
    </row>
    <row r="107" spans="1:50" s="10" customFormat="1" ht="13.5" customHeight="1">
      <c r="A107" s="288"/>
      <c r="B107" s="13"/>
      <c r="C107" s="19"/>
      <c r="D107" s="19"/>
      <c r="E107" s="19"/>
      <c r="F107" s="19"/>
      <c r="G107" s="19"/>
      <c r="H107" s="19"/>
      <c r="I107" s="145" t="s">
        <v>259</v>
      </c>
      <c r="J107" s="61"/>
      <c r="K107" s="68"/>
      <c r="M107" s="35"/>
      <c r="N107" s="90"/>
      <c r="O107" s="136" t="s">
        <v>370</v>
      </c>
      <c r="P107" s="115">
        <f>AP103</f>
        <v>0</v>
      </c>
      <c r="AB107" s="206">
        <v>1</v>
      </c>
      <c r="AD107" s="253">
        <f>_xlfn.COUNTIFS(AD97:AD105,"&gt;0")</f>
        <v>0</v>
      </c>
      <c r="AG107" s="207">
        <f>J107*AB107</f>
        <v>0</v>
      </c>
      <c r="AH107" s="253">
        <f>IF(AE109&gt;1,0,1)</f>
        <v>1</v>
      </c>
      <c r="AT107" s="18"/>
      <c r="AV107" s="18"/>
      <c r="AX107" s="18"/>
    </row>
    <row r="108" spans="1:50" s="10" customFormat="1" ht="6" customHeight="1">
      <c r="A108" s="13"/>
      <c r="B108" s="13"/>
      <c r="C108" s="19"/>
      <c r="D108" s="19"/>
      <c r="E108" s="67"/>
      <c r="F108" s="19"/>
      <c r="G108" s="63"/>
      <c r="H108" s="19"/>
      <c r="I108" s="64"/>
      <c r="J108" s="77"/>
      <c r="K108" s="68"/>
      <c r="R108" s="176"/>
      <c r="S108" s="176"/>
      <c r="T108" s="176"/>
      <c r="U108" s="176"/>
      <c r="V108" s="176"/>
      <c r="W108" s="176"/>
      <c r="AB108" s="18"/>
      <c r="AG108" s="18"/>
      <c r="AH108" s="252"/>
      <c r="AT108" s="18"/>
      <c r="AV108" s="18"/>
      <c r="AX108" s="18"/>
    </row>
    <row r="109" spans="1:50" s="10" customFormat="1" ht="13.5" customHeight="1">
      <c r="A109" s="13"/>
      <c r="B109" s="13"/>
      <c r="C109" s="19"/>
      <c r="D109" s="19"/>
      <c r="E109" s="63"/>
      <c r="F109" s="19"/>
      <c r="G109" s="63"/>
      <c r="H109" s="19"/>
      <c r="I109" s="64"/>
      <c r="J109" s="77"/>
      <c r="K109" s="68"/>
      <c r="M109" s="88" t="s">
        <v>316</v>
      </c>
      <c r="N109" s="27"/>
      <c r="O109" s="27"/>
      <c r="P109" s="27"/>
      <c r="Q109" s="27"/>
      <c r="R109" s="147" t="s">
        <v>328</v>
      </c>
      <c r="S109" s="61"/>
      <c r="T109" s="177" t="s">
        <v>283</v>
      </c>
      <c r="U109" s="61"/>
      <c r="V109" s="178" t="s">
        <v>280</v>
      </c>
      <c r="W109" s="61"/>
      <c r="AB109" s="18"/>
      <c r="AD109" s="253">
        <f>IF(AD107&gt;0,1,0)</f>
        <v>0</v>
      </c>
      <c r="AE109" s="253">
        <f>AD109+AG107</f>
        <v>0</v>
      </c>
      <c r="AG109" s="18"/>
      <c r="AH109" s="253">
        <f>LARGE(AE97:AG107,1)</f>
        <v>0</v>
      </c>
      <c r="AK109" s="206">
        <v>1</v>
      </c>
      <c r="AL109" s="206"/>
      <c r="AM109" s="206">
        <v>5</v>
      </c>
      <c r="AQ109" s="207">
        <f>AK109*S109</f>
        <v>0</v>
      </c>
      <c r="AR109" s="207">
        <f>U109*AL109</f>
        <v>0</v>
      </c>
      <c r="AS109" s="207">
        <f>W109*AM109</f>
        <v>0</v>
      </c>
      <c r="AT109" s="253">
        <f>_xlfn.COUNTIFS(AK111:AM111,"&gt;0")</f>
        <v>0</v>
      </c>
      <c r="AV109" s="205">
        <f>LARGE(AQ109:AS109,1)</f>
        <v>0</v>
      </c>
      <c r="AW109" s="13" t="s">
        <v>205</v>
      </c>
      <c r="AX109" s="258">
        <f>IF(AQ109=1,1,"")</f>
      </c>
    </row>
    <row r="110" spans="1:50" s="10" customFormat="1" ht="6" customHeight="1">
      <c r="A110" s="13"/>
      <c r="B110" s="13"/>
      <c r="C110" s="82"/>
      <c r="D110" s="82"/>
      <c r="E110" s="82"/>
      <c r="F110" s="82"/>
      <c r="G110" s="83"/>
      <c r="H110" s="82"/>
      <c r="I110" s="84"/>
      <c r="J110" s="77"/>
      <c r="K110" s="68"/>
      <c r="M110" s="35"/>
      <c r="P110" s="39"/>
      <c r="R110" s="39"/>
      <c r="T110" s="39"/>
      <c r="V110" s="39"/>
      <c r="Z110" s="176"/>
      <c r="AB110" s="18"/>
      <c r="AE110" s="176"/>
      <c r="AG110" s="18"/>
      <c r="AH110" s="252"/>
      <c r="AT110" s="18"/>
      <c r="AV110" s="18"/>
      <c r="AX110" s="18"/>
    </row>
    <row r="111" spans="1:50" s="10" customFormat="1" ht="13.5" customHeight="1">
      <c r="A111" s="26" t="s">
        <v>302</v>
      </c>
      <c r="B111" s="26"/>
      <c r="C111" s="36"/>
      <c r="D111" s="27"/>
      <c r="E111" s="21" t="s">
        <v>303</v>
      </c>
      <c r="F111" s="61"/>
      <c r="G111" s="62"/>
      <c r="H111" s="19"/>
      <c r="I111" s="21" t="s">
        <v>305</v>
      </c>
      <c r="J111" s="61"/>
      <c r="K111" s="73"/>
      <c r="M111" s="35"/>
      <c r="P111" s="39"/>
      <c r="Z111" s="206">
        <v>5</v>
      </c>
      <c r="AB111" s="206">
        <v>3</v>
      </c>
      <c r="AD111" s="22"/>
      <c r="AE111" s="207">
        <f>F111*Z111</f>
        <v>0</v>
      </c>
      <c r="AG111" s="207">
        <f>J111*AB111</f>
        <v>0</v>
      </c>
      <c r="AH111" s="252"/>
      <c r="AK111" s="206">
        <f>S109</f>
        <v>0</v>
      </c>
      <c r="AL111" s="206">
        <f>U109</f>
        <v>0</v>
      </c>
      <c r="AM111" s="206">
        <f>W109</f>
        <v>0</v>
      </c>
      <c r="AN111" s="10">
        <f>SUM(AK111:AM111)</f>
        <v>0</v>
      </c>
      <c r="AT111" s="253">
        <f>IF(AN111&gt;1,0,1)</f>
        <v>1</v>
      </c>
      <c r="AV111" s="18"/>
      <c r="AX111" s="18"/>
    </row>
    <row r="112" spans="3:50" s="10" customFormat="1" ht="6" customHeight="1">
      <c r="C112" s="138"/>
      <c r="D112" s="63"/>
      <c r="E112" s="21"/>
      <c r="F112" s="63"/>
      <c r="G112" s="63"/>
      <c r="H112" s="19"/>
      <c r="I112" s="36"/>
      <c r="J112" s="77"/>
      <c r="K112" s="74"/>
      <c r="M112" s="35"/>
      <c r="P112" s="39"/>
      <c r="R112" s="39"/>
      <c r="T112" s="39"/>
      <c r="V112" s="39"/>
      <c r="AB112" s="18"/>
      <c r="AG112" s="18"/>
      <c r="AH112" s="252"/>
      <c r="AT112" s="18"/>
      <c r="AV112" s="18"/>
      <c r="AX112" s="18"/>
    </row>
    <row r="113" spans="1:50" s="10" customFormat="1" ht="13.5" customHeight="1">
      <c r="A113" s="19"/>
      <c r="B113" s="19"/>
      <c r="C113" s="113"/>
      <c r="D113" s="19"/>
      <c r="E113" s="21" t="s">
        <v>304</v>
      </c>
      <c r="F113" s="61"/>
      <c r="G113" s="63"/>
      <c r="H113" s="19"/>
      <c r="I113" s="148" t="s">
        <v>306</v>
      </c>
      <c r="J113" s="61"/>
      <c r="K113" s="68"/>
      <c r="M113" s="116" t="s">
        <v>317</v>
      </c>
      <c r="N113" s="27"/>
      <c r="O113" s="27"/>
      <c r="P113" s="225" t="s">
        <v>319</v>
      </c>
      <c r="Q113" s="61"/>
      <c r="R113" s="226" t="s">
        <v>487</v>
      </c>
      <c r="S113" s="61"/>
      <c r="T113" s="237" t="s">
        <v>397</v>
      </c>
      <c r="U113" s="61"/>
      <c r="V113" s="237" t="s">
        <v>323</v>
      </c>
      <c r="W113" s="61"/>
      <c r="Z113" s="206">
        <v>4</v>
      </c>
      <c r="AB113" s="206">
        <v>3</v>
      </c>
      <c r="AE113" s="207">
        <f>F113*Z113</f>
        <v>0</v>
      </c>
      <c r="AG113" s="207">
        <f>J113*AB113</f>
        <v>0</v>
      </c>
      <c r="AH113" s="252"/>
      <c r="AJ113" s="206">
        <f>Q113</f>
        <v>0</v>
      </c>
      <c r="AK113" s="206">
        <f>S113</f>
        <v>0</v>
      </c>
      <c r="AL113" s="206">
        <f>U113</f>
        <v>0</v>
      </c>
      <c r="AM113" s="206">
        <f>W113</f>
        <v>0</v>
      </c>
      <c r="AT113" s="18"/>
      <c r="AV113" s="18"/>
      <c r="AX113" s="18"/>
    </row>
    <row r="114" spans="1:50" s="10" customFormat="1" ht="6" customHeight="1">
      <c r="A114" s="63"/>
      <c r="B114" s="63"/>
      <c r="C114" s="113"/>
      <c r="D114" s="63"/>
      <c r="E114" s="62"/>
      <c r="F114" s="63"/>
      <c r="G114" s="63"/>
      <c r="H114" s="19"/>
      <c r="I114" s="64"/>
      <c r="J114" s="77"/>
      <c r="K114" s="74"/>
      <c r="M114" s="119"/>
      <c r="P114" s="43"/>
      <c r="R114" s="21"/>
      <c r="T114" s="43"/>
      <c r="V114" s="44"/>
      <c r="AH114" s="252"/>
      <c r="AT114" s="18"/>
      <c r="AV114" s="18"/>
      <c r="AX114" s="18"/>
    </row>
    <row r="115" spans="1:50" s="10" customFormat="1" ht="13.5" customHeight="1">
      <c r="A115" s="19"/>
      <c r="B115" s="19"/>
      <c r="C115" s="113"/>
      <c r="D115" s="19"/>
      <c r="E115" s="19"/>
      <c r="F115" s="19"/>
      <c r="G115" s="19"/>
      <c r="H115" s="19"/>
      <c r="I115" s="145" t="s">
        <v>259</v>
      </c>
      <c r="J115" s="61"/>
      <c r="K115" s="68"/>
      <c r="M115" s="9" t="s">
        <v>318</v>
      </c>
      <c r="P115" s="149" t="s">
        <v>321</v>
      </c>
      <c r="Q115" s="61"/>
      <c r="R115" s="150" t="s">
        <v>324</v>
      </c>
      <c r="S115" s="61"/>
      <c r="T115" s="238" t="s">
        <v>322</v>
      </c>
      <c r="U115" s="61"/>
      <c r="V115" s="239" t="s">
        <v>327</v>
      </c>
      <c r="W115" s="61"/>
      <c r="AB115" s="206">
        <v>1</v>
      </c>
      <c r="AD115" s="253">
        <f>_xlfn.COUNTIFS(AD111:AG113,"&gt;0")</f>
        <v>0</v>
      </c>
      <c r="AG115" s="207">
        <f>J115*AB115</f>
        <v>0</v>
      </c>
      <c r="AH115" s="253">
        <f>IF(AE117&gt;1,0,1)</f>
        <v>1</v>
      </c>
      <c r="AJ115" s="206">
        <f>Q115</f>
        <v>0</v>
      </c>
      <c r="AK115" s="206">
        <f>S115</f>
        <v>0</v>
      </c>
      <c r="AL115" s="206">
        <f>U115</f>
        <v>0</v>
      </c>
      <c r="AM115" s="206">
        <f>W115</f>
        <v>0</v>
      </c>
      <c r="AP115" s="212">
        <f>_xlfn.COUNTIFS(AJ113:AM117,"&gt;0")</f>
        <v>0</v>
      </c>
      <c r="AT115" s="18"/>
      <c r="AV115" s="18"/>
      <c r="AX115" s="18"/>
    </row>
    <row r="116" spans="11:50" s="10" customFormat="1" ht="6" customHeight="1">
      <c r="K116" s="22"/>
      <c r="M116" s="35"/>
      <c r="P116" s="44"/>
      <c r="Q116" s="91"/>
      <c r="R116" s="39"/>
      <c r="S116" s="91"/>
      <c r="T116" s="44"/>
      <c r="U116" s="91"/>
      <c r="V116" s="44"/>
      <c r="W116" s="91"/>
      <c r="AH116" s="252"/>
      <c r="AJ116" s="54"/>
      <c r="AK116" s="54"/>
      <c r="AL116" s="54"/>
      <c r="AM116" s="54"/>
      <c r="AP116" s="54"/>
      <c r="AQ116" s="54"/>
      <c r="AR116" s="54"/>
      <c r="AS116" s="54"/>
      <c r="AT116" s="18"/>
      <c r="AV116" s="18"/>
      <c r="AX116" s="18"/>
    </row>
    <row r="117" spans="5:50" s="10" customFormat="1" ht="13.5" customHeight="1">
      <c r="E117" s="63"/>
      <c r="F117" s="19"/>
      <c r="G117" s="63"/>
      <c r="H117" s="19"/>
      <c r="I117" s="64"/>
      <c r="J117" s="77"/>
      <c r="K117" s="22"/>
      <c r="M117" s="35"/>
      <c r="P117" s="110" t="s">
        <v>320</v>
      </c>
      <c r="Q117" s="61"/>
      <c r="R117" s="150" t="s">
        <v>325</v>
      </c>
      <c r="S117" s="61"/>
      <c r="T117" s="238" t="s">
        <v>326</v>
      </c>
      <c r="U117" s="61"/>
      <c r="V117" s="240" t="s">
        <v>398</v>
      </c>
      <c r="W117" s="61"/>
      <c r="AD117" s="253">
        <f>IF(AD115&gt;0,1,0)</f>
        <v>0</v>
      </c>
      <c r="AE117" s="253">
        <f>AD117+AG115</f>
        <v>0</v>
      </c>
      <c r="AG117" s="18"/>
      <c r="AH117" s="253">
        <f>LARGE(AD111:AG115,1)</f>
        <v>0</v>
      </c>
      <c r="AJ117" s="206">
        <f>Q117</f>
        <v>0</v>
      </c>
      <c r="AK117" s="206">
        <f>S117</f>
        <v>0</v>
      </c>
      <c r="AL117" s="206">
        <f>U117</f>
        <v>0</v>
      </c>
      <c r="AM117" s="206">
        <f>W117</f>
        <v>0</v>
      </c>
      <c r="AP117" s="196">
        <f>IF(AP115=0,5,"")</f>
        <v>5</v>
      </c>
      <c r="AQ117" s="196">
        <v>0</v>
      </c>
      <c r="AR117" s="196">
        <v>0</v>
      </c>
      <c r="AS117" s="196">
        <f>IF(AP115&gt;4,1,"")</f>
      </c>
      <c r="AT117" s="18"/>
      <c r="AV117" s="205">
        <f>LARGE(AP117:AS117,1)</f>
        <v>5</v>
      </c>
      <c r="AW117" s="13" t="s">
        <v>206</v>
      </c>
      <c r="AX117" s="258">
        <f>IF(AS117=1,1,"")</f>
      </c>
    </row>
    <row r="118" spans="11:46" s="10" customFormat="1" ht="6" customHeight="1">
      <c r="K118" s="22"/>
      <c r="M118" s="35"/>
      <c r="P118" s="39"/>
      <c r="R118" s="39"/>
      <c r="T118" s="39"/>
      <c r="V118" s="39"/>
      <c r="AH118" s="252"/>
      <c r="AT118" s="18"/>
    </row>
    <row r="119" spans="8:50" s="10" customFormat="1" ht="13.5" customHeight="1">
      <c r="H119" s="41" t="s">
        <v>307</v>
      </c>
      <c r="I119" s="280"/>
      <c r="J119" s="281"/>
      <c r="K119" s="22"/>
      <c r="M119" s="35"/>
      <c r="N119" s="90"/>
      <c r="O119" s="136" t="s">
        <v>312</v>
      </c>
      <c r="P119" s="115">
        <f>AP115</f>
        <v>0</v>
      </c>
      <c r="R119" s="39"/>
      <c r="T119" s="39"/>
      <c r="V119" s="39"/>
      <c r="AG119" s="14" t="s">
        <v>466</v>
      </c>
      <c r="AH119" s="257">
        <f>SMALL(AH27:AH117,1)</f>
        <v>0</v>
      </c>
      <c r="AS119" s="14" t="s">
        <v>466</v>
      </c>
      <c r="AT119" s="257">
        <f>SMALL(AT27:AT117,1)</f>
        <v>0</v>
      </c>
      <c r="AV119" s="195" t="e">
        <f>SUM(AV51:AV118)</f>
        <v>#VALUE!</v>
      </c>
      <c r="AX119" s="196">
        <f>_xlfn.COUNTIFS(AX51:AX117,"&gt;0")</f>
        <v>0</v>
      </c>
    </row>
    <row r="120" spans="11:46" s="10" customFormat="1" ht="6" customHeight="1">
      <c r="K120" s="22"/>
      <c r="AH120" s="255"/>
      <c r="AT120" s="255"/>
    </row>
    <row r="121" spans="1:46" s="10" customFormat="1" ht="6" customHeight="1">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5"/>
      <c r="AT121" s="255"/>
    </row>
    <row r="122" spans="1:50" s="21" customFormat="1" ht="20.25" customHeight="1">
      <c r="A122" s="92"/>
      <c r="B122" s="92"/>
      <c r="C122" s="92"/>
      <c r="D122" s="92"/>
      <c r="E122" s="92"/>
      <c r="F122" s="92"/>
      <c r="G122" s="156" t="s">
        <v>358</v>
      </c>
      <c r="H122" s="92"/>
      <c r="I122" s="223">
        <f>IF(TYPE(AD122)=1,IF(AD122&gt;0,AD122,""),"")</f>
      </c>
      <c r="J122" s="92"/>
      <c r="K122" s="92"/>
      <c r="L122" s="92"/>
      <c r="M122" s="120"/>
      <c r="N122" s="120"/>
      <c r="O122" s="120"/>
      <c r="P122" s="120"/>
      <c r="Q122" s="120"/>
      <c r="R122" s="93"/>
      <c r="S122" s="92"/>
      <c r="T122" s="157" t="s">
        <v>359</v>
      </c>
      <c r="U122" s="92"/>
      <c r="V122" s="241">
        <f>IF(TYPE(AP122)=1,IF(AP122&gt;0,AP122,""),"")</f>
      </c>
      <c r="W122" s="92"/>
      <c r="AC122" s="14" t="s">
        <v>380</v>
      </c>
      <c r="AD122" s="214" t="e">
        <f>AF122/AH122</f>
        <v>#DIV/0!</v>
      </c>
      <c r="AF122" s="214">
        <f>LARGE(AD27:AG115,1)</f>
        <v>0</v>
      </c>
      <c r="AH122" s="256" t="b">
        <f>IF(AH119&gt;0,1)</f>
        <v>0</v>
      </c>
      <c r="AO122" s="14" t="s">
        <v>381</v>
      </c>
      <c r="AP122" s="214" t="e">
        <f>AR122/AT122</f>
        <v>#VALUE!</v>
      </c>
      <c r="AR122" s="214" t="e">
        <f>AV119/AV122</f>
        <v>#VALUE!</v>
      </c>
      <c r="AT122" s="256" t="b">
        <f>IF(AT119&gt;0,1)</f>
        <v>0</v>
      </c>
      <c r="AV122" s="196">
        <f>_xlfn.COUNTIFS(AV51:AV117,"&gt;0")</f>
        <v>1</v>
      </c>
      <c r="AW122" s="18"/>
      <c r="AX122" s="258" t="str">
        <f>IF(AX119&gt;2,0.4,"0")</f>
        <v>0</v>
      </c>
    </row>
    <row r="123" spans="1:46" s="10" customFormat="1" ht="6" customHeight="1">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2"/>
      <c r="AT123" s="18"/>
    </row>
    <row r="124" spans="1:46" s="10" customFormat="1" ht="13.5" customHeight="1">
      <c r="A124" s="94"/>
      <c r="B124" s="187" t="s">
        <v>449</v>
      </c>
      <c r="C124" s="94"/>
      <c r="D124" s="94"/>
      <c r="E124" s="94"/>
      <c r="F124" s="94"/>
      <c r="G124" s="249"/>
      <c r="H124" s="94"/>
      <c r="I124" s="251" t="s">
        <v>463</v>
      </c>
      <c r="J124" s="94"/>
      <c r="K124" s="94"/>
      <c r="L124" s="94"/>
      <c r="M124" s="95"/>
      <c r="N124" s="121"/>
      <c r="O124" s="94"/>
      <c r="P124" s="93"/>
      <c r="Q124" s="94"/>
      <c r="R124" s="122" t="s">
        <v>404</v>
      </c>
      <c r="S124" s="94"/>
      <c r="T124" s="93" t="s">
        <v>408</v>
      </c>
      <c r="U124" s="179" t="s">
        <v>401</v>
      </c>
      <c r="V124" s="244" t="str">
        <f>IF(AX122&gt;0,AX122,"")</f>
        <v>0</v>
      </c>
      <c r="W124" s="94"/>
      <c r="X124" s="63" t="s">
        <v>453</v>
      </c>
      <c r="Y124" s="63" t="s">
        <v>454</v>
      </c>
      <c r="AH124" s="252"/>
      <c r="AT124" s="18"/>
    </row>
    <row r="125" spans="1:46" s="10" customFormat="1" ht="6" customHeight="1" thickBot="1">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2"/>
      <c r="AT125" s="18"/>
    </row>
    <row r="126" spans="1:46" s="54" customFormat="1" ht="21" customHeight="1" thickBot="1">
      <c r="A126" s="96"/>
      <c r="B126" s="123" t="s">
        <v>308</v>
      </c>
      <c r="C126" s="199"/>
      <c r="D126" s="199"/>
      <c r="E126" s="199"/>
      <c r="F126" s="199"/>
      <c r="G126" s="200"/>
      <c r="H126" s="199"/>
      <c r="I126" s="199" t="s">
        <v>309</v>
      </c>
      <c r="J126" s="96"/>
      <c r="K126" s="96"/>
      <c r="L126" s="96"/>
      <c r="M126" s="97"/>
      <c r="N126" s="218" t="s">
        <v>310</v>
      </c>
      <c r="O126" s="96"/>
      <c r="P126" s="98"/>
      <c r="Q126" s="96"/>
      <c r="R126" s="98"/>
      <c r="S126" s="96"/>
      <c r="T126" s="222" t="s">
        <v>407</v>
      </c>
      <c r="U126" s="96"/>
      <c r="V126" s="243">
        <f>IF(TYPE(AD126)=1,IF(AD126&gt;0,AD126,""),"")</f>
      </c>
      <c r="W126" s="96"/>
      <c r="AC126" s="12" t="s">
        <v>379</v>
      </c>
      <c r="AD126" s="254" t="e">
        <f>((I122+V122)/2)-V124</f>
        <v>#VALUE!</v>
      </c>
      <c r="AH126" s="263"/>
      <c r="AT126" s="50"/>
    </row>
    <row r="127" spans="1:52" s="63" customFormat="1" ht="13.5" customHeight="1">
      <c r="A127" s="99"/>
      <c r="B127" s="227" t="s">
        <v>375</v>
      </c>
      <c r="C127" s="124"/>
      <c r="D127" s="124"/>
      <c r="E127" s="124"/>
      <c r="F127" s="99"/>
      <c r="G127" s="40"/>
      <c r="H127" s="99"/>
      <c r="I127" s="125" t="s">
        <v>371</v>
      </c>
      <c r="J127" s="99"/>
      <c r="K127" s="99"/>
      <c r="L127" s="99"/>
      <c r="M127" s="40"/>
      <c r="N127" s="228" t="s">
        <v>172</v>
      </c>
      <c r="O127" s="229"/>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c r="AZ127" s="10"/>
    </row>
    <row r="128" spans="1:52" s="63" customFormat="1" ht="13.5" customHeight="1">
      <c r="A128" s="99"/>
      <c r="B128" s="126" t="s">
        <v>378</v>
      </c>
      <c r="C128" s="127"/>
      <c r="D128" s="127"/>
      <c r="E128" s="127"/>
      <c r="F128" s="99"/>
      <c r="G128" s="40"/>
      <c r="H128" s="99"/>
      <c r="I128" s="125" t="s">
        <v>372</v>
      </c>
      <c r="J128" s="99"/>
      <c r="K128" s="99"/>
      <c r="L128" s="99"/>
      <c r="M128" s="40"/>
      <c r="N128" s="228" t="s">
        <v>173</v>
      </c>
      <c r="O128" s="230"/>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c r="AZ128" s="10"/>
    </row>
    <row r="129" spans="1:52" s="63" customFormat="1" ht="13.5" customHeight="1">
      <c r="A129" s="99"/>
      <c r="B129" s="128" t="s">
        <v>421</v>
      </c>
      <c r="C129" s="129"/>
      <c r="D129" s="129"/>
      <c r="E129" s="129"/>
      <c r="F129" s="99"/>
      <c r="G129" s="40"/>
      <c r="H129" s="99"/>
      <c r="I129" s="125" t="s">
        <v>373</v>
      </c>
      <c r="J129" s="99"/>
      <c r="K129" s="99"/>
      <c r="L129" s="99"/>
      <c r="M129" s="40"/>
      <c r="N129" s="228" t="s">
        <v>174</v>
      </c>
      <c r="O129" s="231"/>
      <c r="P129" s="99"/>
      <c r="Q129" s="99"/>
      <c r="R129" s="187" t="s">
        <v>219</v>
      </c>
      <c r="S129" s="99"/>
      <c r="T129" s="99"/>
      <c r="U129" s="40"/>
      <c r="V129" s="234" t="s">
        <v>393</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c r="AZ129" s="10"/>
    </row>
    <row r="130" spans="1:52" s="63" customFormat="1" ht="13.5" customHeight="1">
      <c r="A130" s="99"/>
      <c r="B130" s="130" t="s">
        <v>376</v>
      </c>
      <c r="C130" s="131"/>
      <c r="D130" s="131"/>
      <c r="E130" s="131"/>
      <c r="F130" s="99"/>
      <c r="G130" s="40"/>
      <c r="H130" s="99"/>
      <c r="I130" s="125" t="s">
        <v>170</v>
      </c>
      <c r="J130" s="99"/>
      <c r="K130" s="99"/>
      <c r="L130" s="99"/>
      <c r="M130" s="40"/>
      <c r="N130" s="228" t="s">
        <v>175</v>
      </c>
      <c r="O130" s="232"/>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c r="AZ130" s="10"/>
    </row>
    <row r="131" spans="1:52" s="63" customFormat="1" ht="13.5" customHeight="1">
      <c r="A131" s="99"/>
      <c r="B131" s="132" t="s">
        <v>377</v>
      </c>
      <c r="C131" s="133"/>
      <c r="D131" s="133"/>
      <c r="E131" s="133"/>
      <c r="F131" s="99"/>
      <c r="G131" s="40"/>
      <c r="H131" s="99"/>
      <c r="I131" s="125" t="s">
        <v>374</v>
      </c>
      <c r="J131" s="99"/>
      <c r="K131" s="99"/>
      <c r="L131" s="99"/>
      <c r="M131" s="40"/>
      <c r="N131" s="228" t="s">
        <v>176</v>
      </c>
      <c r="O131" s="233"/>
      <c r="P131" s="99"/>
      <c r="Q131" s="99"/>
      <c r="R131" s="245" t="s">
        <v>402</v>
      </c>
      <c r="S131" s="99"/>
      <c r="T131" s="99"/>
      <c r="U131" s="40"/>
      <c r="V131" s="234" t="s">
        <v>394</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c r="AZ131" s="10"/>
    </row>
    <row r="132" spans="1:46" s="10" customFormat="1" ht="9.75" customHeight="1">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2" s="160" customFormat="1" ht="9" customHeight="1">
      <c r="A133" s="202"/>
      <c r="B133" s="202" t="s">
        <v>491</v>
      </c>
      <c r="C133" s="158"/>
      <c r="D133" s="158"/>
      <c r="E133" s="158"/>
      <c r="F133" s="158"/>
      <c r="G133" s="158"/>
      <c r="H133" s="158"/>
      <c r="I133" s="158"/>
      <c r="J133" s="158"/>
      <c r="K133" s="158"/>
      <c r="L133" s="158"/>
      <c r="M133" s="158"/>
      <c r="N133" s="158"/>
      <c r="O133" s="159"/>
      <c r="P133" s="159"/>
      <c r="X133" s="213"/>
      <c r="Y133" s="213"/>
      <c r="Z133" s="213"/>
      <c r="AA133" s="213"/>
      <c r="AB133" s="213"/>
      <c r="AC133" s="213"/>
      <c r="AD133" s="213"/>
      <c r="AE133" s="213"/>
      <c r="AF133" s="213"/>
      <c r="AG133" s="213"/>
      <c r="AH133" s="259"/>
      <c r="AI133" s="213"/>
      <c r="AJ133" s="213"/>
      <c r="AK133" s="213"/>
      <c r="AL133" s="213"/>
      <c r="AM133" s="213"/>
      <c r="AN133" s="213"/>
      <c r="AO133" s="213"/>
      <c r="AP133" s="213"/>
      <c r="AQ133" s="213"/>
      <c r="AR133" s="213"/>
      <c r="AS133" s="213"/>
      <c r="AT133" s="259"/>
      <c r="AU133" s="213"/>
      <c r="AV133" s="213"/>
      <c r="AW133" s="213"/>
      <c r="AX133" s="213"/>
      <c r="AY133" s="213"/>
      <c r="AZ133" s="213"/>
    </row>
    <row r="134" spans="10:25" ht="15">
      <c r="J134" s="31"/>
      <c r="K134" s="31"/>
      <c r="L134" s="31"/>
      <c r="M134" s="31"/>
      <c r="N134" s="31"/>
      <c r="O134" s="31"/>
      <c r="P134" s="31"/>
      <c r="Q134" s="31"/>
      <c r="Y134" s="10"/>
    </row>
    <row r="135" spans="1:25" ht="13.5">
      <c r="A135" s="19"/>
      <c r="B135" s="19"/>
      <c r="C135" s="19"/>
      <c r="D135" s="19"/>
      <c r="E135" s="19"/>
      <c r="F135" s="19"/>
      <c r="G135" s="19"/>
      <c r="H135" s="19"/>
      <c r="I135" s="19"/>
      <c r="J135" s="19"/>
      <c r="K135" s="19"/>
      <c r="Y135" s="86"/>
    </row>
    <row r="136" spans="1:25" ht="15">
      <c r="A136" s="19"/>
      <c r="B136" s="19"/>
      <c r="C136" s="19"/>
      <c r="D136" s="19"/>
      <c r="E136" s="19"/>
      <c r="F136" s="19"/>
      <c r="G136" s="19"/>
      <c r="H136" s="19"/>
      <c r="I136" s="19"/>
      <c r="J136" s="19"/>
      <c r="K136" s="19"/>
      <c r="Y136" s="9"/>
    </row>
    <row r="137" spans="1:25" ht="13.5">
      <c r="A137" s="19"/>
      <c r="B137" s="19"/>
      <c r="C137" s="19"/>
      <c r="D137" s="19"/>
      <c r="E137" s="19"/>
      <c r="F137" s="19"/>
      <c r="G137" s="19"/>
      <c r="H137" s="19"/>
      <c r="I137" s="19"/>
      <c r="J137" s="19"/>
      <c r="K137" s="19"/>
      <c r="Y137" s="86"/>
    </row>
    <row r="138" spans="1:25" ht="15">
      <c r="A138" s="19"/>
      <c r="B138" s="19"/>
      <c r="C138" s="19"/>
      <c r="D138" s="19"/>
      <c r="E138" s="19"/>
      <c r="F138" s="19"/>
      <c r="G138" s="19"/>
      <c r="H138" s="19"/>
      <c r="I138" s="19"/>
      <c r="J138" s="19"/>
      <c r="K138" s="19"/>
      <c r="Y138" s="56"/>
    </row>
    <row r="139" spans="1:25" ht="13.5">
      <c r="A139" s="19"/>
      <c r="B139" s="19"/>
      <c r="C139" s="19"/>
      <c r="D139" s="19"/>
      <c r="E139" s="19"/>
      <c r="F139" s="19"/>
      <c r="G139" s="19"/>
      <c r="H139" s="19"/>
      <c r="I139" s="19"/>
      <c r="J139" s="19"/>
      <c r="K139" s="19"/>
      <c r="Y139" s="86"/>
    </row>
    <row r="140" spans="1:25" ht="15">
      <c r="A140" s="19"/>
      <c r="B140" s="19"/>
      <c r="C140" s="19"/>
      <c r="D140" s="19"/>
      <c r="E140" s="19"/>
      <c r="F140" s="19"/>
      <c r="G140" s="19"/>
      <c r="H140" s="19"/>
      <c r="I140" s="19"/>
      <c r="J140" s="19"/>
      <c r="K140" s="19"/>
      <c r="Y140" s="56"/>
    </row>
    <row r="141" ht="13.5">
      <c r="Y141" s="87"/>
    </row>
    <row r="142" ht="15">
      <c r="Y142" s="56"/>
    </row>
    <row r="143" ht="13.5">
      <c r="Y143" s="87"/>
    </row>
    <row r="144" ht="15">
      <c r="Y144" s="56"/>
    </row>
    <row r="145" ht="13.5">
      <c r="Y145" s="87"/>
    </row>
    <row r="146" ht="15">
      <c r="Y146" s="56"/>
    </row>
    <row r="147" ht="13.5">
      <c r="Y147" s="87"/>
    </row>
    <row r="148" ht="15">
      <c r="Y148" s="56"/>
    </row>
    <row r="149" ht="13.5">
      <c r="Y149" s="86"/>
    </row>
    <row r="150" ht="15">
      <c r="Y150" s="56"/>
    </row>
    <row r="151" ht="13.5">
      <c r="Y151" s="86"/>
    </row>
    <row r="152" ht="15">
      <c r="Y152" s="56"/>
    </row>
    <row r="153" ht="13.5">
      <c r="Y153" s="87"/>
    </row>
    <row r="154" ht="15">
      <c r="Y154" s="56"/>
    </row>
    <row r="155" ht="13.5">
      <c r="Y155" s="87"/>
    </row>
    <row r="156" ht="15">
      <c r="Y156" s="56"/>
    </row>
    <row r="157" ht="13.5">
      <c r="Y157" s="86"/>
    </row>
    <row r="244" ht="12.75">
      <c r="L244" s="20"/>
    </row>
    <row r="246" spans="13:14" ht="12.75">
      <c r="M246" s="20"/>
      <c r="N246" s="20"/>
    </row>
    <row r="248" ht="12.75">
      <c r="O248" s="20"/>
    </row>
    <row r="251" ht="12.75">
      <c r="P251" s="20"/>
    </row>
    <row r="256" spans="2:11" ht="12.75">
      <c r="B256" s="20"/>
      <c r="C256" s="20"/>
      <c r="D256" s="20"/>
      <c r="E256" s="20"/>
      <c r="F256" s="20"/>
      <c r="G256" s="20"/>
      <c r="H256" s="20"/>
      <c r="I256" s="20"/>
      <c r="J256" s="20"/>
      <c r="K256" s="20"/>
    </row>
    <row r="266" ht="12.75">
      <c r="A266" s="20"/>
    </row>
  </sheetData>
  <sheetProtection password="E952" sheet="1"/>
  <mergeCells count="30">
    <mergeCell ref="R11:S11"/>
    <mergeCell ref="V11:W11"/>
    <mergeCell ref="S17:W17"/>
    <mergeCell ref="D85:J85"/>
    <mergeCell ref="F93:J93"/>
    <mergeCell ref="D19:F19"/>
    <mergeCell ref="J19:M19"/>
    <mergeCell ref="D39:J39"/>
    <mergeCell ref="J11:M11"/>
    <mergeCell ref="D13:F13"/>
    <mergeCell ref="J9:M9"/>
    <mergeCell ref="D11:F11"/>
    <mergeCell ref="J13:M13"/>
    <mergeCell ref="AV43:AV49"/>
    <mergeCell ref="AX43:AX49"/>
    <mergeCell ref="D15:F15"/>
    <mergeCell ref="J15:M15"/>
    <mergeCell ref="D17:F17"/>
    <mergeCell ref="J17:M17"/>
    <mergeCell ref="Q13:W15"/>
    <mergeCell ref="A67:A79"/>
    <mergeCell ref="A97:A107"/>
    <mergeCell ref="I119:J119"/>
    <mergeCell ref="U1:W1"/>
    <mergeCell ref="C3:I3"/>
    <mergeCell ref="T3:U3"/>
    <mergeCell ref="V3:W3"/>
    <mergeCell ref="C5:I5"/>
    <mergeCell ref="T5:W5"/>
    <mergeCell ref="D9:F9"/>
  </mergeCells>
  <dataValidations count="30">
    <dataValidation errorStyle="information" type="textLength" allowBlank="1" showInputMessage="1" showErrorMessage="1" error="Bitte Zutreffendes ankreuzen [x]" sqref="AI39:AM39 Z59 AE69:AG69 AE53:AG53 AE45:AG45 AF47:AG47 AD83:AG83 AP103 Y97:AB97 AE113 AI45:AM45 AS99 AI29:AM29 AD35:AE35 AK73:AM73 AK91:AM91 AK95:AM95 AE73:AG73 AG39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Y79:AC79 AP115 AE77:AG77 AG107 AG111 AE97:AG97 AO29:AS29 Y53:AB53 AS93 AD61:AH61 Z69:AB69 AD51:AG51 AD65:AH65 Y89:AB89 AF87:AG87 AE43:AG43 AD95:AG95 AE105:AG105 AB33 AI31:AM31 Y83:AB83 AS101 AS95 AE31:AG31 AG113 AF89:AG89 AQ109:AS109 AI57:AM57 AE29:AG29 AE63:AG63 Y95:AB95 AS89 AJ105:AM105 AS81 AO33:AS33 AK93:AM93 AG33 AE99:AG99 AG85 AJ103:AM103">
      <formula1>1</formula1>
      <formula2>1</formula2>
    </dataValidation>
    <dataValidation errorStyle="information" type="textLength" allowBlank="1" showInputMessage="1" showErrorMessage="1" error="Bitte Zutreffendes ankreuzen [x]" sqref="AO35:AS35 AK111:AM111 AI33:AM33 AE103:AG103 AJ117:AM117 AK77:AM77 AI41:AM41 AO37:AS37 AJ113:AM113 AD41:AG41 AI59:AM59 AK109:AM109 AE27:AG27 Y29:AB29 AF91:AG91 AG115 AG59 AD109:AE109 AE67:AG67 Z77:AB77 Z45:AB45 Y101:AB101 AB113 AD117:AE117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Abréviation du canton (AG, AI,...)" sqref="R1">
      <formula1>1</formula1>
      <formula2>2</formula2>
    </dataValidation>
    <dataValidation type="whole" allowBlank="1" showInputMessage="1" showErrorMessage="1" error="Introduire l'altitude en m/sm" sqref="N5">
      <formula1>0</formula1>
      <formula2>4000</formula2>
    </dataValidation>
    <dataValidation type="list" allowBlank="1" showInputMessage="1" showErrorMessage="1" error="Introduire une valeur de la liste" sqref="D19:F19">
      <formula1>$Y$19:$AD$19</formula1>
    </dataValidation>
    <dataValidation type="list" allowBlank="1" showInputMessage="1" showErrorMessage="1" error="Introduire une valeur de la liste" sqref="D17:F17">
      <formula1>$Y$17:$AB$17</formula1>
    </dataValidation>
    <dataValidation type="list" allowBlank="1" showInputMessage="1" showErrorMessage="1" error="Introduire une valeur de la liste" sqref="D13:F13">
      <formula1>$Y$13:$AG$13</formula1>
    </dataValidation>
    <dataValidation type="list" allowBlank="1" showInputMessage="1" showErrorMessage="1" error="Introduire une valeur de la liste" sqref="D11:F11">
      <formula1>$Y$11:$AC$11</formula1>
    </dataValidation>
    <dataValidation type="list" allowBlank="1" showInputMessage="1" showErrorMessage="1" error="Introduire une valeur de la liste" sqref="D15:F15">
      <formula1>$Y$15:$AC$15</formula1>
    </dataValidation>
    <dataValidation type="list" allowBlank="1" showInputMessage="1" showErrorMessage="1" error="Introduire une valeur de la liste" sqref="D9:F9">
      <formula1>$Y$9:$AE$9</formula1>
    </dataValidation>
    <dataValidation errorStyle="information" type="whole" operator="greaterThan" allowBlank="1" showInputMessage="1" showErrorMessage="1" error="Höhe &gt; 190m eingeben" sqref="O5">
      <formula1>189</formula1>
    </dataValidation>
    <dataValidation errorStyle="information" type="date" allowBlank="1" showInputMessage="1" showErrorMessage="1" error="Datum eingeben" sqref="O3">
      <formula1>40179</formula1>
      <formula2>44196</formula2>
    </dataValidation>
    <dataValidation type="whole" allowBlank="1" showInputMessage="1" showErrorMessage="1" error="Introduire les coordonnées X (6 chiffres)" sqref="T3:W3">
      <formula1>1</formula1>
      <formula2>999999</formula2>
    </dataValidation>
    <dataValidation errorStyle="information" type="whole" allowBlank="1" showInputMessage="1" showErrorMessage="1" error="X Koordinaten eingeben" sqref="S3">
      <formula1>1</formula1>
      <formula2>999999</formula2>
    </dataValidation>
    <dataValidation type="date" allowBlank="1" showInputMessage="1" showErrorMessage="1" error="Introduire la date" sqref="N3">
      <formula1>36526</formula1>
      <formula2>47848</formula2>
    </dataValidation>
    <dataValidation type="decimal" allowBlank="1" showInputMessage="1" showErrorMessage="1" error="Valeur en [l/s]" sqref="J17:M17">
      <formula1>0.1</formula1>
      <formula2>10000</formula2>
    </dataValidation>
    <dataValidation type="whole" allowBlank="1" showInputMessage="1" showErrorMessage="1" error="Valeur en [(µS20/cm]" sqref="J19:M19">
      <formula1>1</formula1>
      <formula2>5000</formula2>
    </dataValidation>
    <dataValidation type="whole" allowBlank="1" showInputMessage="1" showErrorMessage="1" error="Valeur en [m2]" sqref="J11:M11">
      <formula1>1</formula1>
      <formula2>100000000000000</formula2>
    </dataValidation>
    <dataValidation type="decimal" allowBlank="1" showInputMessage="1" showErrorMessage="1" error="Valeur en [°C]" sqref="J15:M15">
      <formula1>-4</formula1>
      <formula2>100</formula2>
    </dataValidation>
    <dataValidation type="whole" allowBlank="1" showInputMessage="1" showErrorMessage="1" error="Valeur en [m]" sqref="J13:M13">
      <formula1>0</formula1>
      <formula2>10000</formula2>
    </dataValidation>
    <dataValidation type="textLength" allowBlank="1" showInputMessage="1" showErrorMessage="1" error="cocher ce qui convient [x]" sqref="U131 U129">
      <formula1>1</formula1>
      <formula2>1</formula2>
    </dataValidation>
    <dataValidation type="whole" allowBlank="1" showInputMessage="1" showErrorMessage="1" error="Nombre d'exutoires" sqref="V11:W11">
      <formula1>1</formula1>
      <formula2>100</formula2>
    </dataValidation>
    <dataValidation type="whole" allowBlank="1" showInputMessage="1" showErrorMessage="1" error="Valeur en [m]" sqref="R11:S11">
      <formula1>1</formula1>
      <formula2>1000000</formula2>
    </dataValidation>
    <dataValidation type="decimal" allowBlank="1" showInputMessage="1" showErrorMessage="1" error="Indiquer ce qui convient avec &quot;1&quot;" sqref="F27 H27 J27 F31 H31 J31 F29 H29 J29 F37 H37 J37 D37 F43 H43 J43 F45 H45 J45 J47 F53 H53 J53 F55 H55 J55 F57 H57 J57 J59 F63 H63 J63 F67 H67 J67 F69 H69 J69 F71 H71 J71 F73 H73 J73 F75 H75 J75 F77 H77 J77 J79 F83 H83 J83 D83 J89 J91 H89 H91 F89 F91 D89 D91 F97 H97 J97 F99 H99 J99 F101 H101 J101 F103 H103 J103 F105 H105 J105 J107 F111 F113 J111 J113 J115 Q29 S29 U29 W29 Q31 S31 U31 W31 Q33 S33 U33 W33 Q35 S35 U35">
      <formula1>1</formula1>
      <formula2>1</formula2>
    </dataValidation>
    <dataValidation type="decimal" allowBlank="1" showInputMessage="1" showErrorMessage="1" error="Indiquer ce qui convient avec &quot;1&quot;" sqref="W35 Q37 S37 U37 W37 Q39 S39 U39 W39 Q41 S41 U41 W41 Q43 S43 U43 W43 Q45 S45 U45 W45 Q47 S47 U47 W47 Q49 S49 U49 W49 Q51 S51 U51 W51 Q53 S53 U53 W53 Q55 S55 U55 W55 Q57 S57 U57 W57 Q59 S59 U59 W59 O39 O41 O43 O45 O47 O49 O51 O53 O59 Q65 S65 U65 W65 W67 S73 U73 W73 S75 U75 W75 S77 U77 W77 S79 U79 W79 S81 U81 W81 S83 U83 W83 S85 U85 W85 S87 U87 W87 S89 U89 W89 S91 U91 W91 S93 U93 W93 S95 U95 W95 S99">
      <formula1>1</formula1>
      <formula2>1</formula2>
    </dataValidation>
    <dataValidation type="decimal" allowBlank="1" showInputMessage="1" showErrorMessage="1" error="Indiquer ce qui convient avec &quot;1&quot;" sqref="U99 W99 S101 U101 W101 Q103 Q105 S103 S105 U103 U105 W103 W105 S109 U109 W109 Q113 Q115 Q117 S113 S115 S117 U113 U115 U117 W113 W115 W117">
      <formula1>1</formula1>
      <formula2>1</formula2>
    </dataValidation>
    <dataValidation type="whole" allowBlank="1" showInputMessage="1" showErrorMessage="1" error="Valeur arrondie en [m]" sqref="I119:J119">
      <formula1>1</formula1>
      <formula2>10000</formula2>
    </dataValidation>
    <dataValidation type="list" allowBlank="1" showInputMessage="1" showErrorMessage="1" error="Introduire une valeur de la liste" sqref="G124">
      <formula1>$X$124:$Y$124</formula1>
    </dataValidation>
    <dataValidation type="whole" allowBlank="1" showInputMessage="1" showErrorMessage="1" error="Valeur en [m2]" sqref="J9:M9">
      <formula1>1</formula1>
      <formula2>100000000000000</formula2>
    </dataValidation>
    <dataValidation type="textLength" allowBlank="1" showInputMessage="1" showErrorMessage="1" error="Bitte Zutreffendes ankreuzen [x]" sqref="S9 U9 W9 W19 S19 Q19 Q17">
      <formula1>1</formula1>
      <formula2>1</formula2>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portrait" paperSize="9" scale="53" r:id="rId2"/>
  <colBreaks count="1" manualBreakCount="1">
    <brk id="2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cp:lastModifiedBy>
  <cp:lastPrinted>2018-03-15T13:28:58Z</cp:lastPrinted>
  <dcterms:created xsi:type="dcterms:W3CDTF">2013-09-19T10:13:26Z</dcterms:created>
  <dcterms:modified xsi:type="dcterms:W3CDTF">2018-03-29T10:12:01Z</dcterms:modified>
  <cp:category/>
  <cp:version/>
  <cp:contentType/>
  <cp:contentStatus/>
</cp:coreProperties>
</file>